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xl/drawings/drawing23.xml" ContentType="application/vnd.openxmlformats-officedocument.drawing+xml"/>
  <Override PartName="/xl/charts/chart23.xml" ContentType="application/vnd.openxmlformats-officedocument.drawingml.chart+xml"/>
  <Override PartName="/xl/drawings/drawing24.xml" ContentType="application/vnd.openxmlformats-officedocument.drawing+xml"/>
  <Override PartName="/xl/charts/chart24.xml" ContentType="application/vnd.openxmlformats-officedocument.drawingml.chart+xml"/>
  <Override PartName="/xl/drawings/drawing25.xml" ContentType="application/vnd.openxmlformats-officedocument.drawing+xml"/>
  <Override PartName="/xl/charts/chart25.xml" ContentType="application/vnd.openxmlformats-officedocument.drawingml.chart+xml"/>
  <Override PartName="/xl/drawings/drawing26.xml" ContentType="application/vnd.openxmlformats-officedocument.drawing+xml"/>
  <Override PartName="/xl/charts/chart26.xml" ContentType="application/vnd.openxmlformats-officedocument.drawingml.chart+xml"/>
  <Override PartName="/xl/drawings/drawing27.xml" ContentType="application/vnd.openxmlformats-officedocument.drawing+xml"/>
  <Override PartName="/xl/charts/chart27.xml" ContentType="application/vnd.openxmlformats-officedocument.drawingml.chart+xml"/>
  <Override PartName="/xl/drawings/drawing28.xml" ContentType="application/vnd.openxmlformats-officedocument.drawing+xml"/>
  <Override PartName="/xl/charts/chart28.xml" ContentType="application/vnd.openxmlformats-officedocument.drawingml.chart+xml"/>
  <Override PartName="/xl/drawings/drawing29.xml" ContentType="application/vnd.openxmlformats-officedocument.drawing+xml"/>
  <Override PartName="/xl/charts/chart29.xml" ContentType="application/vnd.openxmlformats-officedocument.drawingml.chart+xml"/>
  <Override PartName="/xl/drawings/drawing30.xml" ContentType="application/vnd.openxmlformats-officedocument.drawing+xml"/>
  <Override PartName="/xl/charts/chart30.xml" ContentType="application/vnd.openxmlformats-officedocument.drawingml.chart+xml"/>
  <Override PartName="/xl/drawings/drawing31.xml" ContentType="application/vnd.openxmlformats-officedocument.drawing+xml"/>
  <Override PartName="/xl/charts/chart31.xml" ContentType="application/vnd.openxmlformats-officedocument.drawingml.chart+xml"/>
  <Override PartName="/xl/drawings/drawing32.xml" ContentType="application/vnd.openxmlformats-officedocument.drawing+xml"/>
  <Override PartName="/xl/charts/chart32.xml" ContentType="application/vnd.openxmlformats-officedocument.drawingml.chart+xml"/>
  <Override PartName="/xl/drawings/drawing33.xml" ContentType="application/vnd.openxmlformats-officedocument.drawing+xml"/>
  <Override PartName="/xl/charts/chart3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2416"/>
  <workbookPr codeName="ThisWorkbook" autoCompressPictures="0"/>
  <bookViews>
    <workbookView xWindow="4680" yWindow="480" windowWidth="31140" windowHeight="19180" tabRatio="818"/>
  </bookViews>
  <sheets>
    <sheet name="Registro" sheetId="38" r:id="rId1"/>
    <sheet name="Studente 1" sheetId="5" r:id="rId2"/>
    <sheet name="Studente 2" sheetId="8" r:id="rId3"/>
    <sheet name="Studente 3" sheetId="9" r:id="rId4"/>
    <sheet name="Studente 4" sheetId="10" r:id="rId5"/>
    <sheet name="Studente 5" sheetId="11" r:id="rId6"/>
    <sheet name="Studente 6" sheetId="12" r:id="rId7"/>
    <sheet name="Studente 7" sheetId="13" r:id="rId8"/>
    <sheet name="Studente 8" sheetId="14" r:id="rId9"/>
    <sheet name="Studente 9" sheetId="15" r:id="rId10"/>
    <sheet name="Studente 10" sheetId="16" r:id="rId11"/>
    <sheet name="Studente 11" sheetId="17" r:id="rId12"/>
    <sheet name="Studente 12" sheetId="18" r:id="rId13"/>
    <sheet name="Studente 13" sheetId="19" r:id="rId14"/>
    <sheet name="Studente 14" sheetId="20" r:id="rId15"/>
    <sheet name="Studente 15" sheetId="21" r:id="rId16"/>
    <sheet name="Studente 16" sheetId="22" r:id="rId17"/>
    <sheet name="Studente 17" sheetId="23" r:id="rId18"/>
    <sheet name="Studente 18" sheetId="24" r:id="rId19"/>
    <sheet name="Studente 19" sheetId="25" r:id="rId20"/>
    <sheet name="Studente 20" sheetId="26" r:id="rId21"/>
    <sheet name="Studente 21" sheetId="27" r:id="rId22"/>
    <sheet name="Studente 22" sheetId="28" r:id="rId23"/>
    <sheet name="Studente 23" sheetId="29" r:id="rId24"/>
    <sheet name="Studente 24" sheetId="30" r:id="rId25"/>
    <sheet name="Studente 25" sheetId="31" r:id="rId26"/>
    <sheet name="Studente 26" sheetId="32" r:id="rId27"/>
    <sheet name="Studente 27" sheetId="33" r:id="rId28"/>
    <sheet name="Studente 28" sheetId="34" r:id="rId29"/>
    <sheet name="Studente 29" sheetId="35" r:id="rId30"/>
    <sheet name="Studente 30" sheetId="36" r:id="rId31"/>
    <sheet name="Studente 31" sheetId="39" r:id="rId32"/>
    <sheet name="Studente 32" sheetId="40" r:id="rId33"/>
    <sheet name="Griglia di conversione" sheetId="7" r:id="rId34"/>
  </sheets>
  <definedNames>
    <definedName name="serieCognomi">OFFSET(Registro!$B:$B,1,,COUNTA(Registro!$B:$B)-1,)</definedName>
    <definedName name="SerieMedia">OFFSET(Registro!#REF!,1,,COUNT(Registro!#REF!),)</definedName>
    <definedName name="serieVoti">OFFSET(Registro!$D:$D,4,,COUNT(Registro!$D:$D)-1,)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35" i="38" l="1"/>
  <c r="C34" i="38"/>
  <c r="C33" i="38"/>
  <c r="B35" i="38"/>
  <c r="B34" i="38"/>
  <c r="B33" i="38"/>
  <c r="L20" i="40"/>
  <c r="M20" i="40"/>
  <c r="L19" i="40"/>
  <c r="M19" i="40"/>
  <c r="L18" i="40"/>
  <c r="M18" i="40"/>
  <c r="L16" i="40"/>
  <c r="M16" i="40"/>
  <c r="L15" i="40"/>
  <c r="L13" i="40"/>
  <c r="M13" i="40"/>
  <c r="L12" i="40"/>
  <c r="M12" i="40"/>
  <c r="L10" i="40"/>
  <c r="M10" i="40"/>
  <c r="L9" i="40"/>
  <c r="M9" i="40"/>
  <c r="L8" i="40"/>
  <c r="L20" i="39"/>
  <c r="M20" i="39"/>
  <c r="L19" i="39"/>
  <c r="M19" i="39"/>
  <c r="L18" i="39"/>
  <c r="M18" i="39"/>
  <c r="L16" i="39"/>
  <c r="M16" i="39"/>
  <c r="L15" i="39"/>
  <c r="M15" i="39"/>
  <c r="L13" i="39"/>
  <c r="M13" i="39"/>
  <c r="L12" i="39"/>
  <c r="M12" i="39"/>
  <c r="L10" i="39"/>
  <c r="M10" i="39"/>
  <c r="L9" i="39"/>
  <c r="M9" i="39"/>
  <c r="L8" i="39"/>
  <c r="M8" i="39"/>
  <c r="N18" i="40"/>
  <c r="G21" i="40"/>
  <c r="N12" i="40"/>
  <c r="K14" i="40"/>
  <c r="N15" i="39"/>
  <c r="G17" i="39"/>
  <c r="N8" i="39"/>
  <c r="E11" i="39"/>
  <c r="M8" i="40"/>
  <c r="N8" i="40"/>
  <c r="M15" i="40"/>
  <c r="N15" i="40"/>
  <c r="N18" i="39"/>
  <c r="N12" i="39"/>
  <c r="B5" i="38"/>
  <c r="B4" i="38"/>
  <c r="I21" i="40"/>
  <c r="K21" i="40"/>
  <c r="K11" i="39"/>
  <c r="G11" i="39"/>
  <c r="I11" i="39"/>
  <c r="K17" i="39"/>
  <c r="I17" i="39"/>
  <c r="E21" i="40"/>
  <c r="E14" i="40"/>
  <c r="G14" i="40"/>
  <c r="I14" i="40"/>
  <c r="E17" i="39"/>
  <c r="K11" i="40"/>
  <c r="E11" i="40"/>
  <c r="I11" i="40"/>
  <c r="G11" i="40"/>
  <c r="I17" i="40"/>
  <c r="K17" i="40"/>
  <c r="E17" i="40"/>
  <c r="G17" i="40"/>
  <c r="K21" i="39"/>
  <c r="I21" i="39"/>
  <c r="G21" i="39"/>
  <c r="E21" i="39"/>
  <c r="K14" i="39"/>
  <c r="I14" i="39"/>
  <c r="G14" i="39"/>
  <c r="E14" i="39"/>
  <c r="B14" i="38"/>
  <c r="C14" i="38"/>
  <c r="N21" i="40"/>
  <c r="P18" i="40"/>
  <c r="L17" i="39"/>
  <c r="M17" i="39"/>
  <c r="N17" i="39"/>
  <c r="P15" i="39"/>
  <c r="N11" i="39"/>
  <c r="P8" i="39"/>
  <c r="N14" i="40"/>
  <c r="P12" i="40"/>
  <c r="L17" i="40"/>
  <c r="M17" i="40"/>
  <c r="N17" i="40"/>
  <c r="P15" i="40"/>
  <c r="N11" i="40"/>
  <c r="N21" i="39"/>
  <c r="P18" i="39"/>
  <c r="N14" i="39"/>
  <c r="P12" i="39"/>
  <c r="C13" i="38"/>
  <c r="C32" i="38"/>
  <c r="C31" i="38"/>
  <c r="C30" i="38"/>
  <c r="C29" i="38"/>
  <c r="C28" i="38"/>
  <c r="C26" i="38"/>
  <c r="C25" i="38"/>
  <c r="C24" i="38"/>
  <c r="C23" i="38"/>
  <c r="C22" i="38"/>
  <c r="C21" i="38"/>
  <c r="C20" i="38"/>
  <c r="C19" i="38"/>
  <c r="C18" i="38"/>
  <c r="C17" i="38"/>
  <c r="C16" i="38"/>
  <c r="C15" i="38"/>
  <c r="C27" i="38"/>
  <c r="C12" i="38"/>
  <c r="C11" i="38"/>
  <c r="C10" i="38"/>
  <c r="C9" i="38"/>
  <c r="C8" i="38"/>
  <c r="C7" i="38"/>
  <c r="C6" i="38"/>
  <c r="C5" i="38"/>
  <c r="C4" i="38"/>
  <c r="B32" i="38"/>
  <c r="B31" i="38"/>
  <c r="B30" i="38"/>
  <c r="B29" i="38"/>
  <c r="B28" i="38"/>
  <c r="B27" i="38"/>
  <c r="B26" i="38"/>
  <c r="B25" i="38"/>
  <c r="B24" i="38"/>
  <c r="B23" i="38"/>
  <c r="B22" i="38"/>
  <c r="B21" i="38"/>
  <c r="B20" i="38"/>
  <c r="B19" i="38"/>
  <c r="B18" i="38"/>
  <c r="B17" i="38"/>
  <c r="B16" i="38"/>
  <c r="B15" i="38"/>
  <c r="B13" i="38"/>
  <c r="B12" i="38"/>
  <c r="B11" i="38"/>
  <c r="B10" i="38"/>
  <c r="B9" i="38"/>
  <c r="B8" i="38"/>
  <c r="B7" i="38"/>
  <c r="B6" i="38"/>
  <c r="L20" i="36"/>
  <c r="M20" i="36"/>
  <c r="L19" i="36"/>
  <c r="M19" i="36"/>
  <c r="L18" i="36"/>
  <c r="M18" i="36"/>
  <c r="L16" i="36"/>
  <c r="L15" i="36"/>
  <c r="M15" i="36"/>
  <c r="L13" i="36"/>
  <c r="M13" i="36"/>
  <c r="L12" i="36"/>
  <c r="L10" i="36"/>
  <c r="M10" i="36"/>
  <c r="L9" i="36"/>
  <c r="L8" i="36"/>
  <c r="M8" i="36"/>
  <c r="L20" i="35"/>
  <c r="M20" i="35"/>
  <c r="L19" i="35"/>
  <c r="M19" i="35"/>
  <c r="L18" i="35"/>
  <c r="M18" i="35"/>
  <c r="L16" i="35"/>
  <c r="M16" i="35"/>
  <c r="L15" i="35"/>
  <c r="L13" i="35"/>
  <c r="M13" i="35"/>
  <c r="L12" i="35"/>
  <c r="M12" i="35"/>
  <c r="L10" i="35"/>
  <c r="M10" i="35"/>
  <c r="L9" i="35"/>
  <c r="M9" i="35"/>
  <c r="L8" i="35"/>
  <c r="L20" i="34"/>
  <c r="M20" i="34"/>
  <c r="L19" i="34"/>
  <c r="M19" i="34"/>
  <c r="L18" i="34"/>
  <c r="M18" i="34"/>
  <c r="L16" i="34"/>
  <c r="M16" i="34"/>
  <c r="L15" i="34"/>
  <c r="L13" i="34"/>
  <c r="M13" i="34"/>
  <c r="L12" i="34"/>
  <c r="M12" i="34"/>
  <c r="L10" i="34"/>
  <c r="M10" i="34"/>
  <c r="L9" i="34"/>
  <c r="M9" i="34"/>
  <c r="L8" i="34"/>
  <c r="L20" i="33"/>
  <c r="M20" i="33"/>
  <c r="L19" i="33"/>
  <c r="M19" i="33"/>
  <c r="L18" i="33"/>
  <c r="M18" i="33"/>
  <c r="L16" i="33"/>
  <c r="M16" i="33"/>
  <c r="L15" i="33"/>
  <c r="L13" i="33"/>
  <c r="M13" i="33"/>
  <c r="L12" i="33"/>
  <c r="M12" i="33"/>
  <c r="L10" i="33"/>
  <c r="M10" i="33"/>
  <c r="L9" i="33"/>
  <c r="M9" i="33"/>
  <c r="L8" i="33"/>
  <c r="L20" i="32"/>
  <c r="M20" i="32"/>
  <c r="L19" i="32"/>
  <c r="M19" i="32"/>
  <c r="L18" i="32"/>
  <c r="M18" i="32"/>
  <c r="L16" i="32"/>
  <c r="M16" i="32"/>
  <c r="L15" i="32"/>
  <c r="L13" i="32"/>
  <c r="M13" i="32"/>
  <c r="L12" i="32"/>
  <c r="M12" i="32"/>
  <c r="L10" i="32"/>
  <c r="M10" i="32"/>
  <c r="L9" i="32"/>
  <c r="M9" i="32"/>
  <c r="L8" i="32"/>
  <c r="L20" i="31"/>
  <c r="M20" i="31"/>
  <c r="L19" i="31"/>
  <c r="M19" i="31"/>
  <c r="L18" i="31"/>
  <c r="L16" i="31"/>
  <c r="M16" i="31"/>
  <c r="L15" i="31"/>
  <c r="L13" i="31"/>
  <c r="M13" i="31"/>
  <c r="L12" i="31"/>
  <c r="L10" i="31"/>
  <c r="M10" i="31"/>
  <c r="L9" i="31"/>
  <c r="M9" i="31"/>
  <c r="L8" i="31"/>
  <c r="L20" i="30"/>
  <c r="M20" i="30"/>
  <c r="L19" i="30"/>
  <c r="M19" i="30"/>
  <c r="L18" i="30"/>
  <c r="L16" i="30"/>
  <c r="M16" i="30"/>
  <c r="L15" i="30"/>
  <c r="M15" i="30"/>
  <c r="L13" i="30"/>
  <c r="M13" i="30"/>
  <c r="L12" i="30"/>
  <c r="L10" i="30"/>
  <c r="M10" i="30"/>
  <c r="L9" i="30"/>
  <c r="M9" i="30"/>
  <c r="L8" i="30"/>
  <c r="L20" i="29"/>
  <c r="M20" i="29"/>
  <c r="L19" i="29"/>
  <c r="M19" i="29"/>
  <c r="L18" i="29"/>
  <c r="M18" i="29"/>
  <c r="L16" i="29"/>
  <c r="M16" i="29"/>
  <c r="L15" i="29"/>
  <c r="M15" i="29"/>
  <c r="L13" i="29"/>
  <c r="M13" i="29"/>
  <c r="L12" i="29"/>
  <c r="M12" i="29"/>
  <c r="L10" i="29"/>
  <c r="M10" i="29"/>
  <c r="L9" i="29"/>
  <c r="M9" i="29"/>
  <c r="L8" i="29"/>
  <c r="M8" i="29"/>
  <c r="L20" i="28"/>
  <c r="M20" i="28"/>
  <c r="L19" i="28"/>
  <c r="M19" i="28"/>
  <c r="L18" i="28"/>
  <c r="M18" i="28"/>
  <c r="L16" i="28"/>
  <c r="L15" i="28"/>
  <c r="M15" i="28"/>
  <c r="L13" i="28"/>
  <c r="M13" i="28"/>
  <c r="L12" i="28"/>
  <c r="M12" i="28"/>
  <c r="L10" i="28"/>
  <c r="M10" i="28"/>
  <c r="L9" i="28"/>
  <c r="L8" i="28"/>
  <c r="M8" i="28"/>
  <c r="L20" i="27"/>
  <c r="M20" i="27"/>
  <c r="L19" i="27"/>
  <c r="M19" i="27"/>
  <c r="L18" i="27"/>
  <c r="L16" i="27"/>
  <c r="M16" i="27"/>
  <c r="L15" i="27"/>
  <c r="L13" i="27"/>
  <c r="M13" i="27"/>
  <c r="L12" i="27"/>
  <c r="L10" i="27"/>
  <c r="M10" i="27"/>
  <c r="L9" i="27"/>
  <c r="M9" i="27"/>
  <c r="L8" i="27"/>
  <c r="L20" i="26"/>
  <c r="M20" i="26"/>
  <c r="L19" i="26"/>
  <c r="M19" i="26"/>
  <c r="L18" i="26"/>
  <c r="L16" i="26"/>
  <c r="M16" i="26"/>
  <c r="L15" i="26"/>
  <c r="L13" i="26"/>
  <c r="M13" i="26"/>
  <c r="L12" i="26"/>
  <c r="L10" i="26"/>
  <c r="M10" i="26"/>
  <c r="L9" i="26"/>
  <c r="M9" i="26"/>
  <c r="L8" i="26"/>
  <c r="L20" i="25"/>
  <c r="M20" i="25"/>
  <c r="L19" i="25"/>
  <c r="M19" i="25"/>
  <c r="L18" i="25"/>
  <c r="L16" i="25"/>
  <c r="M16" i="25"/>
  <c r="L15" i="25"/>
  <c r="L13" i="25"/>
  <c r="M13" i="25"/>
  <c r="L12" i="25"/>
  <c r="L10" i="25"/>
  <c r="M10" i="25"/>
  <c r="L9" i="25"/>
  <c r="M9" i="25"/>
  <c r="L8" i="25"/>
  <c r="L20" i="24"/>
  <c r="M20" i="24"/>
  <c r="L19" i="24"/>
  <c r="M19" i="24"/>
  <c r="L18" i="24"/>
  <c r="M18" i="24"/>
  <c r="L16" i="24"/>
  <c r="M16" i="24"/>
  <c r="L15" i="24"/>
  <c r="M15" i="24"/>
  <c r="L13" i="24"/>
  <c r="M13" i="24"/>
  <c r="L12" i="24"/>
  <c r="M12" i="24"/>
  <c r="L10" i="24"/>
  <c r="M10" i="24"/>
  <c r="L9" i="24"/>
  <c r="M9" i="24"/>
  <c r="L8" i="24"/>
  <c r="M8" i="24"/>
  <c r="L20" i="23"/>
  <c r="M20" i="23"/>
  <c r="L19" i="23"/>
  <c r="M19" i="23"/>
  <c r="L18" i="23"/>
  <c r="M18" i="23"/>
  <c r="L16" i="23"/>
  <c r="M16" i="23"/>
  <c r="L15" i="23"/>
  <c r="L13" i="23"/>
  <c r="M13" i="23"/>
  <c r="L12" i="23"/>
  <c r="M12" i="23"/>
  <c r="L10" i="23"/>
  <c r="M10" i="23"/>
  <c r="L9" i="23"/>
  <c r="M9" i="23"/>
  <c r="L8" i="23"/>
  <c r="L20" i="22"/>
  <c r="M20" i="22"/>
  <c r="L19" i="22"/>
  <c r="M19" i="22"/>
  <c r="L18" i="22"/>
  <c r="L16" i="22"/>
  <c r="M16" i="22"/>
  <c r="L15" i="22"/>
  <c r="L13" i="22"/>
  <c r="M13" i="22"/>
  <c r="L12" i="22"/>
  <c r="L10" i="22"/>
  <c r="M10" i="22"/>
  <c r="L9" i="22"/>
  <c r="M9" i="22"/>
  <c r="L8" i="22"/>
  <c r="L20" i="21"/>
  <c r="M20" i="21"/>
  <c r="L19" i="21"/>
  <c r="M19" i="21"/>
  <c r="L18" i="21"/>
  <c r="M18" i="21"/>
  <c r="L16" i="21"/>
  <c r="M16" i="21"/>
  <c r="L15" i="21"/>
  <c r="M15" i="21"/>
  <c r="L13" i="21"/>
  <c r="M13" i="21"/>
  <c r="L12" i="21"/>
  <c r="M12" i="21"/>
  <c r="L10" i="21"/>
  <c r="M10" i="21"/>
  <c r="L9" i="21"/>
  <c r="M9" i="21"/>
  <c r="L8" i="21"/>
  <c r="M8" i="21"/>
  <c r="L20" i="20"/>
  <c r="M20" i="20"/>
  <c r="L19" i="20"/>
  <c r="M19" i="20"/>
  <c r="L18" i="20"/>
  <c r="M18" i="20"/>
  <c r="L16" i="20"/>
  <c r="M16" i="20"/>
  <c r="L15" i="20"/>
  <c r="L13" i="20"/>
  <c r="M13" i="20"/>
  <c r="L12" i="20"/>
  <c r="M12" i="20"/>
  <c r="L10" i="20"/>
  <c r="M10" i="20"/>
  <c r="L9" i="20"/>
  <c r="M9" i="20"/>
  <c r="L8" i="20"/>
  <c r="L20" i="19"/>
  <c r="M20" i="19"/>
  <c r="L19" i="19"/>
  <c r="M19" i="19"/>
  <c r="L18" i="19"/>
  <c r="L16" i="19"/>
  <c r="M16" i="19"/>
  <c r="L15" i="19"/>
  <c r="M15" i="19"/>
  <c r="L13" i="19"/>
  <c r="M13" i="19"/>
  <c r="L12" i="19"/>
  <c r="M12" i="19"/>
  <c r="L10" i="19"/>
  <c r="M10" i="19"/>
  <c r="L9" i="19"/>
  <c r="M9" i="19"/>
  <c r="L8" i="19"/>
  <c r="M8" i="19"/>
  <c r="L20" i="18"/>
  <c r="M20" i="18"/>
  <c r="L19" i="18"/>
  <c r="M19" i="18"/>
  <c r="L18" i="18"/>
  <c r="L16" i="18"/>
  <c r="L15" i="18"/>
  <c r="M15" i="18"/>
  <c r="L13" i="18"/>
  <c r="M13" i="18"/>
  <c r="L12" i="18"/>
  <c r="M12" i="18"/>
  <c r="L10" i="18"/>
  <c r="M10" i="18"/>
  <c r="L9" i="18"/>
  <c r="L8" i="18"/>
  <c r="M8" i="18"/>
  <c r="L20" i="17"/>
  <c r="M20" i="17"/>
  <c r="L19" i="17"/>
  <c r="M19" i="17"/>
  <c r="L18" i="17"/>
  <c r="M18" i="17"/>
  <c r="L16" i="17"/>
  <c r="M16" i="17"/>
  <c r="L15" i="17"/>
  <c r="L13" i="17"/>
  <c r="M13" i="17"/>
  <c r="L12" i="17"/>
  <c r="M12" i="17"/>
  <c r="L10" i="17"/>
  <c r="M10" i="17"/>
  <c r="L9" i="17"/>
  <c r="M9" i="17"/>
  <c r="L8" i="17"/>
  <c r="L20" i="16"/>
  <c r="M20" i="16"/>
  <c r="L19" i="16"/>
  <c r="M19" i="16"/>
  <c r="L18" i="16"/>
  <c r="L16" i="16"/>
  <c r="M16" i="16"/>
  <c r="L15" i="16"/>
  <c r="L13" i="16"/>
  <c r="M13" i="16"/>
  <c r="L12" i="16"/>
  <c r="L10" i="16"/>
  <c r="M10" i="16"/>
  <c r="L9" i="16"/>
  <c r="M9" i="16"/>
  <c r="L8" i="16"/>
  <c r="L20" i="15"/>
  <c r="M20" i="15"/>
  <c r="L19" i="15"/>
  <c r="M19" i="15"/>
  <c r="L18" i="15"/>
  <c r="L16" i="15"/>
  <c r="M16" i="15"/>
  <c r="L15" i="15"/>
  <c r="M15" i="15"/>
  <c r="L13" i="15"/>
  <c r="M13" i="15"/>
  <c r="L12" i="15"/>
  <c r="L10" i="15"/>
  <c r="M10" i="15"/>
  <c r="L9" i="15"/>
  <c r="M9" i="15"/>
  <c r="L8" i="15"/>
  <c r="M8" i="15"/>
  <c r="L20" i="14"/>
  <c r="M20" i="14"/>
  <c r="L19" i="14"/>
  <c r="M19" i="14"/>
  <c r="L18" i="14"/>
  <c r="L16" i="14"/>
  <c r="M16" i="14"/>
  <c r="L15" i="14"/>
  <c r="L13" i="14"/>
  <c r="M13" i="14"/>
  <c r="L12" i="14"/>
  <c r="L10" i="14"/>
  <c r="M10" i="14"/>
  <c r="L9" i="14"/>
  <c r="M9" i="14"/>
  <c r="L8" i="14"/>
  <c r="L20" i="13"/>
  <c r="M20" i="13"/>
  <c r="L19" i="13"/>
  <c r="M19" i="13"/>
  <c r="L18" i="13"/>
  <c r="L16" i="13"/>
  <c r="M16" i="13"/>
  <c r="L15" i="13"/>
  <c r="M15" i="13"/>
  <c r="L13" i="13"/>
  <c r="M13" i="13"/>
  <c r="L12" i="13"/>
  <c r="L10" i="13"/>
  <c r="M10" i="13"/>
  <c r="L9" i="13"/>
  <c r="L8" i="13"/>
  <c r="M8" i="13"/>
  <c r="L20" i="12"/>
  <c r="M20" i="12"/>
  <c r="L19" i="12"/>
  <c r="M19" i="12"/>
  <c r="L18" i="12"/>
  <c r="L16" i="12"/>
  <c r="M16" i="12"/>
  <c r="L15" i="12"/>
  <c r="M15" i="12"/>
  <c r="L13" i="12"/>
  <c r="M13" i="12"/>
  <c r="L12" i="12"/>
  <c r="L10" i="12"/>
  <c r="M10" i="12"/>
  <c r="L9" i="12"/>
  <c r="M9" i="12"/>
  <c r="L8" i="12"/>
  <c r="L20" i="11"/>
  <c r="M20" i="11"/>
  <c r="L19" i="11"/>
  <c r="M19" i="11"/>
  <c r="L18" i="11"/>
  <c r="L16" i="11"/>
  <c r="M16" i="11"/>
  <c r="L15" i="11"/>
  <c r="L13" i="11"/>
  <c r="M13" i="11"/>
  <c r="L12" i="11"/>
  <c r="L10" i="11"/>
  <c r="M10" i="11"/>
  <c r="L9" i="11"/>
  <c r="M9" i="11"/>
  <c r="L8" i="11"/>
  <c r="L20" i="10"/>
  <c r="M20" i="10"/>
  <c r="L19" i="10"/>
  <c r="M19" i="10"/>
  <c r="L18" i="10"/>
  <c r="M18" i="10"/>
  <c r="L16" i="10"/>
  <c r="M16" i="10"/>
  <c r="L15" i="10"/>
  <c r="L13" i="10"/>
  <c r="M13" i="10"/>
  <c r="L12" i="10"/>
  <c r="M12" i="10"/>
  <c r="L10" i="10"/>
  <c r="M10" i="10"/>
  <c r="L9" i="10"/>
  <c r="M9" i="10"/>
  <c r="L8" i="10"/>
  <c r="L20" i="9"/>
  <c r="M20" i="9"/>
  <c r="L19" i="9"/>
  <c r="M19" i="9"/>
  <c r="L18" i="9"/>
  <c r="M18" i="9"/>
  <c r="L16" i="9"/>
  <c r="M16" i="9"/>
  <c r="L15" i="9"/>
  <c r="L13" i="9"/>
  <c r="M13" i="9"/>
  <c r="L12" i="9"/>
  <c r="L10" i="9"/>
  <c r="M10" i="9"/>
  <c r="L9" i="9"/>
  <c r="M9" i="9"/>
  <c r="L8" i="9"/>
  <c r="L20" i="8"/>
  <c r="M20" i="8"/>
  <c r="L19" i="8"/>
  <c r="M19" i="8"/>
  <c r="L18" i="8"/>
  <c r="M18" i="8"/>
  <c r="L16" i="8"/>
  <c r="M16" i="8"/>
  <c r="L15" i="8"/>
  <c r="L13" i="8"/>
  <c r="M13" i="8"/>
  <c r="L12" i="8"/>
  <c r="M12" i="8"/>
  <c r="L10" i="8"/>
  <c r="M10" i="8"/>
  <c r="L9" i="8"/>
  <c r="M9" i="8"/>
  <c r="L8" i="8"/>
  <c r="P8" i="40"/>
  <c r="N22" i="40"/>
  <c r="N23" i="40"/>
  <c r="D35" i="38"/>
  <c r="N22" i="39"/>
  <c r="N23" i="39"/>
  <c r="D34" i="38"/>
  <c r="N15" i="15"/>
  <c r="K17" i="15"/>
  <c r="N18" i="35"/>
  <c r="K21" i="35"/>
  <c r="N12" i="35"/>
  <c r="G14" i="35"/>
  <c r="N18" i="34"/>
  <c r="G21" i="34"/>
  <c r="N12" i="34"/>
  <c r="G14" i="34"/>
  <c r="N18" i="33"/>
  <c r="I21" i="33"/>
  <c r="N18" i="32"/>
  <c r="E21" i="32"/>
  <c r="N12" i="32"/>
  <c r="E14" i="32"/>
  <c r="N18" i="24"/>
  <c r="N18" i="23"/>
  <c r="K21" i="23"/>
  <c r="N12" i="23"/>
  <c r="K14" i="23"/>
  <c r="N18" i="20"/>
  <c r="I21" i="20"/>
  <c r="N12" i="20"/>
  <c r="E14" i="20"/>
  <c r="N15" i="19"/>
  <c r="K17" i="19"/>
  <c r="N8" i="19"/>
  <c r="K11" i="19"/>
  <c r="N18" i="17"/>
  <c r="K21" i="17"/>
  <c r="N12" i="17"/>
  <c r="G14" i="17"/>
  <c r="N8" i="15"/>
  <c r="K11" i="15"/>
  <c r="N18" i="21"/>
  <c r="E21" i="21"/>
  <c r="M8" i="12"/>
  <c r="N8" i="12"/>
  <c r="N18" i="10"/>
  <c r="G21" i="10"/>
  <c r="M12" i="36"/>
  <c r="N12" i="36"/>
  <c r="M9" i="36"/>
  <c r="N8" i="36"/>
  <c r="M16" i="36"/>
  <c r="N15" i="36"/>
  <c r="N18" i="36"/>
  <c r="M8" i="35"/>
  <c r="N8" i="35"/>
  <c r="M15" i="35"/>
  <c r="N15" i="35"/>
  <c r="M8" i="34"/>
  <c r="N8" i="34"/>
  <c r="M15" i="34"/>
  <c r="N15" i="34"/>
  <c r="N12" i="33"/>
  <c r="M8" i="33"/>
  <c r="N8" i="33"/>
  <c r="M15" i="33"/>
  <c r="N15" i="33"/>
  <c r="M8" i="32"/>
  <c r="N8" i="32"/>
  <c r="M15" i="32"/>
  <c r="N15" i="32"/>
  <c r="M12" i="31"/>
  <c r="N12" i="31"/>
  <c r="M18" i="31"/>
  <c r="N18" i="31"/>
  <c r="M8" i="31"/>
  <c r="N8" i="31"/>
  <c r="M15" i="31"/>
  <c r="N15" i="31"/>
  <c r="M12" i="30"/>
  <c r="N12" i="30"/>
  <c r="M18" i="30"/>
  <c r="N18" i="30"/>
  <c r="M8" i="30"/>
  <c r="N8" i="30"/>
  <c r="N15" i="30"/>
  <c r="N12" i="29"/>
  <c r="N18" i="29"/>
  <c r="N8" i="29"/>
  <c r="N15" i="29"/>
  <c r="M9" i="28"/>
  <c r="N8" i="28"/>
  <c r="N12" i="28"/>
  <c r="N18" i="28"/>
  <c r="M16" i="28"/>
  <c r="N15" i="28"/>
  <c r="M12" i="27"/>
  <c r="N12" i="27"/>
  <c r="M18" i="27"/>
  <c r="N18" i="27"/>
  <c r="M8" i="27"/>
  <c r="N8" i="27"/>
  <c r="M15" i="27"/>
  <c r="N15" i="27"/>
  <c r="M12" i="26"/>
  <c r="N12" i="26"/>
  <c r="M18" i="26"/>
  <c r="N18" i="26"/>
  <c r="M8" i="26"/>
  <c r="N8" i="26"/>
  <c r="M15" i="26"/>
  <c r="N15" i="26"/>
  <c r="M12" i="25"/>
  <c r="N12" i="25"/>
  <c r="M18" i="25"/>
  <c r="N18" i="25"/>
  <c r="M8" i="25"/>
  <c r="N8" i="25"/>
  <c r="M15" i="25"/>
  <c r="N15" i="25"/>
  <c r="N12" i="24"/>
  <c r="N8" i="24"/>
  <c r="N15" i="24"/>
  <c r="M8" i="23"/>
  <c r="N8" i="23"/>
  <c r="M15" i="23"/>
  <c r="N15" i="23"/>
  <c r="M12" i="22"/>
  <c r="N12" i="22"/>
  <c r="M18" i="22"/>
  <c r="N18" i="22"/>
  <c r="M8" i="22"/>
  <c r="N8" i="22"/>
  <c r="M15" i="22"/>
  <c r="N15" i="22"/>
  <c r="N12" i="21"/>
  <c r="N8" i="21"/>
  <c r="N15" i="21"/>
  <c r="M8" i="20"/>
  <c r="N8" i="20"/>
  <c r="M15" i="20"/>
  <c r="N15" i="20"/>
  <c r="M18" i="19"/>
  <c r="N18" i="19"/>
  <c r="N12" i="19"/>
  <c r="M9" i="18"/>
  <c r="N8" i="18"/>
  <c r="G11" i="18"/>
  <c r="N12" i="18"/>
  <c r="G14" i="18"/>
  <c r="M18" i="18"/>
  <c r="N18" i="18"/>
  <c r="I21" i="18"/>
  <c r="M16" i="18"/>
  <c r="N15" i="18"/>
  <c r="I17" i="18"/>
  <c r="M8" i="17"/>
  <c r="N8" i="17"/>
  <c r="M15" i="17"/>
  <c r="N15" i="17"/>
  <c r="M12" i="16"/>
  <c r="N12" i="16"/>
  <c r="M18" i="16"/>
  <c r="N18" i="16"/>
  <c r="M8" i="16"/>
  <c r="N8" i="16"/>
  <c r="M15" i="16"/>
  <c r="N15" i="16"/>
  <c r="M12" i="15"/>
  <c r="N12" i="15"/>
  <c r="M18" i="15"/>
  <c r="N18" i="15"/>
  <c r="M12" i="14"/>
  <c r="N12" i="14"/>
  <c r="M18" i="14"/>
  <c r="N18" i="14"/>
  <c r="M8" i="14"/>
  <c r="N8" i="14"/>
  <c r="M15" i="14"/>
  <c r="N15" i="14"/>
  <c r="M9" i="13"/>
  <c r="N8" i="13"/>
  <c r="M18" i="13"/>
  <c r="N18" i="13"/>
  <c r="M12" i="13"/>
  <c r="N12" i="13"/>
  <c r="N15" i="13"/>
  <c r="N15" i="12"/>
  <c r="M12" i="12"/>
  <c r="N12" i="12"/>
  <c r="M18" i="12"/>
  <c r="N18" i="12"/>
  <c r="M12" i="11"/>
  <c r="N12" i="11"/>
  <c r="M18" i="11"/>
  <c r="N18" i="11"/>
  <c r="M8" i="11"/>
  <c r="N8" i="11"/>
  <c r="M15" i="11"/>
  <c r="N15" i="11"/>
  <c r="N12" i="10"/>
  <c r="G14" i="10"/>
  <c r="M8" i="10"/>
  <c r="N8" i="10"/>
  <c r="M15" i="10"/>
  <c r="N15" i="10"/>
  <c r="N18" i="9"/>
  <c r="M8" i="9"/>
  <c r="N8" i="9"/>
  <c r="M15" i="9"/>
  <c r="N15" i="9"/>
  <c r="M12" i="9"/>
  <c r="N12" i="9"/>
  <c r="N12" i="8"/>
  <c r="N18" i="8"/>
  <c r="M8" i="8"/>
  <c r="N8" i="8"/>
  <c r="M15" i="8"/>
  <c r="N15" i="8"/>
  <c r="L19" i="5"/>
  <c r="L20" i="5"/>
  <c r="L18" i="5"/>
  <c r="L16" i="5"/>
  <c r="L15" i="5"/>
  <c r="L12" i="5"/>
  <c r="L13" i="5"/>
  <c r="L10" i="5"/>
  <c r="L9" i="5"/>
  <c r="L8" i="5"/>
  <c r="E21" i="23"/>
  <c r="E21" i="24"/>
  <c r="K21" i="24"/>
  <c r="I21" i="23"/>
  <c r="K21" i="32"/>
  <c r="I14" i="20"/>
  <c r="K14" i="20"/>
  <c r="G14" i="20"/>
  <c r="G21" i="23"/>
  <c r="E14" i="35"/>
  <c r="I14" i="35"/>
  <c r="E21" i="35"/>
  <c r="G21" i="35"/>
  <c r="K14" i="35"/>
  <c r="K21" i="34"/>
  <c r="K21" i="20"/>
  <c r="E14" i="17"/>
  <c r="E17" i="15"/>
  <c r="G17" i="15"/>
  <c r="I17" i="15"/>
  <c r="I21" i="35"/>
  <c r="I21" i="34"/>
  <c r="K14" i="34"/>
  <c r="I14" i="34"/>
  <c r="E14" i="34"/>
  <c r="E21" i="34"/>
  <c r="I21" i="32"/>
  <c r="G14" i="23"/>
  <c r="E14" i="23"/>
  <c r="I14" i="23"/>
  <c r="E21" i="20"/>
  <c r="G11" i="19"/>
  <c r="E11" i="19"/>
  <c r="I11" i="19"/>
  <c r="E11" i="15"/>
  <c r="G11" i="15"/>
  <c r="I11" i="15"/>
  <c r="E21" i="17"/>
  <c r="I21" i="17"/>
  <c r="I14" i="17"/>
  <c r="K14" i="17"/>
  <c r="G21" i="17"/>
  <c r="G17" i="19"/>
  <c r="I17" i="19"/>
  <c r="E17" i="19"/>
  <c r="G21" i="20"/>
  <c r="I21" i="24"/>
  <c r="G21" i="24"/>
  <c r="G21" i="32"/>
  <c r="I14" i="32"/>
  <c r="K14" i="32"/>
  <c r="G14" i="32"/>
  <c r="K21" i="33"/>
  <c r="G21" i="33"/>
  <c r="E21" i="33"/>
  <c r="I21" i="21"/>
  <c r="G21" i="21"/>
  <c r="K21" i="21"/>
  <c r="I11" i="12"/>
  <c r="G11" i="12"/>
  <c r="E11" i="12"/>
  <c r="K11" i="12"/>
  <c r="K21" i="10"/>
  <c r="E21" i="10"/>
  <c r="I21" i="10"/>
  <c r="E14" i="36"/>
  <c r="K14" i="36"/>
  <c r="I14" i="36"/>
  <c r="G14" i="36"/>
  <c r="K11" i="36"/>
  <c r="I11" i="36"/>
  <c r="G11" i="36"/>
  <c r="E11" i="36"/>
  <c r="G17" i="36"/>
  <c r="K17" i="36"/>
  <c r="E17" i="36"/>
  <c r="I17" i="36"/>
  <c r="K21" i="36"/>
  <c r="I21" i="36"/>
  <c r="G21" i="36"/>
  <c r="E21" i="36"/>
  <c r="K11" i="35"/>
  <c r="I11" i="35"/>
  <c r="G11" i="35"/>
  <c r="E11" i="35"/>
  <c r="I17" i="35"/>
  <c r="G17" i="35"/>
  <c r="K17" i="35"/>
  <c r="E17" i="35"/>
  <c r="K11" i="34"/>
  <c r="E11" i="34"/>
  <c r="I11" i="34"/>
  <c r="G11" i="34"/>
  <c r="I17" i="34"/>
  <c r="E17" i="34"/>
  <c r="K17" i="34"/>
  <c r="G17" i="34"/>
  <c r="I17" i="33"/>
  <c r="K17" i="33"/>
  <c r="G17" i="33"/>
  <c r="E17" i="33"/>
  <c r="K11" i="33"/>
  <c r="I11" i="33"/>
  <c r="E11" i="33"/>
  <c r="G11" i="33"/>
  <c r="E14" i="33"/>
  <c r="I14" i="33"/>
  <c r="G14" i="33"/>
  <c r="K14" i="33"/>
  <c r="K11" i="32"/>
  <c r="E11" i="32"/>
  <c r="I11" i="32"/>
  <c r="G11" i="32"/>
  <c r="I17" i="32"/>
  <c r="G17" i="32"/>
  <c r="K17" i="32"/>
  <c r="E17" i="32"/>
  <c r="K17" i="31"/>
  <c r="I17" i="31"/>
  <c r="G17" i="31"/>
  <c r="E17" i="31"/>
  <c r="K11" i="31"/>
  <c r="E11" i="31"/>
  <c r="I11" i="31"/>
  <c r="G11" i="31"/>
  <c r="K21" i="31"/>
  <c r="E21" i="31"/>
  <c r="I21" i="31"/>
  <c r="G21" i="31"/>
  <c r="E14" i="31"/>
  <c r="G14" i="31"/>
  <c r="I14" i="31"/>
  <c r="K14" i="31"/>
  <c r="K11" i="30"/>
  <c r="G11" i="30"/>
  <c r="I11" i="30"/>
  <c r="E11" i="30"/>
  <c r="K21" i="30"/>
  <c r="E21" i="30"/>
  <c r="I21" i="30"/>
  <c r="G21" i="30"/>
  <c r="E14" i="30"/>
  <c r="I14" i="30"/>
  <c r="G14" i="30"/>
  <c r="K14" i="30"/>
  <c r="K17" i="30"/>
  <c r="I17" i="30"/>
  <c r="G17" i="30"/>
  <c r="E17" i="30"/>
  <c r="G21" i="29"/>
  <c r="E21" i="29"/>
  <c r="K21" i="29"/>
  <c r="I21" i="29"/>
  <c r="G17" i="29"/>
  <c r="K17" i="29"/>
  <c r="I17" i="29"/>
  <c r="E17" i="29"/>
  <c r="E14" i="29"/>
  <c r="G14" i="29"/>
  <c r="K14" i="29"/>
  <c r="I14" i="29"/>
  <c r="K11" i="29"/>
  <c r="I11" i="29"/>
  <c r="G11" i="29"/>
  <c r="E11" i="29"/>
  <c r="K11" i="28"/>
  <c r="I11" i="28"/>
  <c r="G11" i="28"/>
  <c r="E11" i="28"/>
  <c r="E14" i="28"/>
  <c r="G14" i="28"/>
  <c r="K14" i="28"/>
  <c r="I14" i="28"/>
  <c r="G17" i="28"/>
  <c r="E17" i="28"/>
  <c r="K17" i="28"/>
  <c r="I17" i="28"/>
  <c r="G21" i="28"/>
  <c r="E21" i="28"/>
  <c r="K21" i="28"/>
  <c r="I21" i="28"/>
  <c r="I17" i="27"/>
  <c r="K17" i="27"/>
  <c r="G17" i="27"/>
  <c r="E17" i="27"/>
  <c r="K11" i="27"/>
  <c r="I11" i="27"/>
  <c r="E11" i="27"/>
  <c r="G11" i="27"/>
  <c r="K21" i="27"/>
  <c r="E21" i="27"/>
  <c r="I21" i="27"/>
  <c r="G21" i="27"/>
  <c r="E14" i="27"/>
  <c r="G14" i="27"/>
  <c r="I14" i="27"/>
  <c r="K14" i="27"/>
  <c r="K17" i="26"/>
  <c r="I17" i="26"/>
  <c r="G17" i="26"/>
  <c r="E17" i="26"/>
  <c r="K11" i="26"/>
  <c r="I11" i="26"/>
  <c r="G11" i="26"/>
  <c r="E11" i="26"/>
  <c r="K21" i="26"/>
  <c r="E21" i="26"/>
  <c r="I21" i="26"/>
  <c r="G21" i="26"/>
  <c r="E14" i="26"/>
  <c r="G14" i="26"/>
  <c r="K14" i="26"/>
  <c r="I14" i="26"/>
  <c r="K17" i="25"/>
  <c r="I17" i="25"/>
  <c r="G17" i="25"/>
  <c r="E17" i="25"/>
  <c r="E14" i="25"/>
  <c r="G14" i="25"/>
  <c r="K14" i="25"/>
  <c r="I14" i="25"/>
  <c r="E21" i="25"/>
  <c r="K21" i="25"/>
  <c r="I21" i="25"/>
  <c r="G21" i="25"/>
  <c r="K11" i="25"/>
  <c r="I11" i="25"/>
  <c r="G11" i="25"/>
  <c r="E11" i="25"/>
  <c r="I17" i="24"/>
  <c r="G17" i="24"/>
  <c r="K17" i="24"/>
  <c r="E17" i="24"/>
  <c r="E14" i="24"/>
  <c r="K14" i="24"/>
  <c r="I14" i="24"/>
  <c r="G14" i="24"/>
  <c r="K11" i="24"/>
  <c r="G11" i="24"/>
  <c r="E11" i="24"/>
  <c r="I11" i="24"/>
  <c r="E17" i="23"/>
  <c r="K17" i="23"/>
  <c r="I17" i="23"/>
  <c r="G17" i="23"/>
  <c r="K11" i="23"/>
  <c r="I11" i="23"/>
  <c r="G11" i="23"/>
  <c r="E11" i="23"/>
  <c r="K11" i="22"/>
  <c r="I11" i="22"/>
  <c r="G11" i="22"/>
  <c r="E11" i="22"/>
  <c r="E21" i="22"/>
  <c r="K21" i="22"/>
  <c r="I21" i="22"/>
  <c r="G21" i="22"/>
  <c r="I17" i="22"/>
  <c r="K17" i="22"/>
  <c r="G17" i="22"/>
  <c r="E17" i="22"/>
  <c r="E14" i="22"/>
  <c r="I14" i="22"/>
  <c r="G14" i="22"/>
  <c r="K14" i="22"/>
  <c r="I17" i="21"/>
  <c r="K17" i="21"/>
  <c r="E17" i="21"/>
  <c r="G17" i="21"/>
  <c r="K11" i="21"/>
  <c r="G11" i="21"/>
  <c r="E11" i="21"/>
  <c r="I11" i="21"/>
  <c r="E14" i="21"/>
  <c r="I14" i="21"/>
  <c r="G14" i="21"/>
  <c r="K14" i="21"/>
  <c r="K17" i="20"/>
  <c r="I17" i="20"/>
  <c r="G17" i="20"/>
  <c r="E17" i="20"/>
  <c r="K11" i="20"/>
  <c r="I11" i="20"/>
  <c r="G11" i="20"/>
  <c r="E11" i="20"/>
  <c r="G21" i="19"/>
  <c r="E21" i="19"/>
  <c r="K21" i="19"/>
  <c r="I21" i="19"/>
  <c r="E14" i="19"/>
  <c r="K14" i="19"/>
  <c r="I14" i="19"/>
  <c r="G14" i="19"/>
  <c r="E21" i="18"/>
  <c r="K21" i="18"/>
  <c r="G21" i="18"/>
  <c r="K17" i="18"/>
  <c r="G17" i="18"/>
  <c r="E17" i="18"/>
  <c r="E14" i="18"/>
  <c r="K14" i="18"/>
  <c r="I14" i="18"/>
  <c r="K11" i="18"/>
  <c r="I11" i="18"/>
  <c r="E11" i="18"/>
  <c r="K17" i="17"/>
  <c r="I17" i="17"/>
  <c r="G17" i="17"/>
  <c r="E17" i="17"/>
  <c r="K11" i="17"/>
  <c r="I11" i="17"/>
  <c r="G11" i="17"/>
  <c r="E11" i="17"/>
  <c r="E14" i="16"/>
  <c r="G14" i="16"/>
  <c r="K14" i="16"/>
  <c r="I14" i="16"/>
  <c r="K21" i="16"/>
  <c r="I21" i="16"/>
  <c r="G21" i="16"/>
  <c r="E21" i="16"/>
  <c r="G17" i="16"/>
  <c r="K17" i="16"/>
  <c r="I17" i="16"/>
  <c r="E17" i="16"/>
  <c r="K11" i="16"/>
  <c r="I11" i="16"/>
  <c r="E11" i="16"/>
  <c r="G11" i="16"/>
  <c r="E21" i="15"/>
  <c r="K21" i="15"/>
  <c r="I21" i="15"/>
  <c r="G21" i="15"/>
  <c r="E14" i="15"/>
  <c r="G14" i="15"/>
  <c r="K14" i="15"/>
  <c r="I14" i="15"/>
  <c r="E14" i="14"/>
  <c r="G14" i="14"/>
  <c r="K14" i="14"/>
  <c r="I14" i="14"/>
  <c r="K17" i="14"/>
  <c r="I17" i="14"/>
  <c r="G17" i="14"/>
  <c r="E17" i="14"/>
  <c r="K11" i="14"/>
  <c r="I11" i="14"/>
  <c r="G11" i="14"/>
  <c r="E11" i="14"/>
  <c r="K21" i="14"/>
  <c r="I21" i="14"/>
  <c r="G21" i="14"/>
  <c r="E21" i="14"/>
  <c r="E14" i="13"/>
  <c r="G14" i="13"/>
  <c r="K14" i="13"/>
  <c r="I14" i="13"/>
  <c r="K11" i="13"/>
  <c r="I11" i="13"/>
  <c r="G11" i="13"/>
  <c r="E11" i="13"/>
  <c r="K17" i="13"/>
  <c r="G17" i="13"/>
  <c r="E17" i="13"/>
  <c r="I17" i="13"/>
  <c r="G21" i="13"/>
  <c r="E21" i="13"/>
  <c r="K21" i="13"/>
  <c r="I21" i="13"/>
  <c r="E14" i="12"/>
  <c r="K14" i="12"/>
  <c r="I14" i="12"/>
  <c r="G14" i="12"/>
  <c r="K21" i="12"/>
  <c r="I21" i="12"/>
  <c r="G21" i="12"/>
  <c r="E21" i="12"/>
  <c r="E17" i="12"/>
  <c r="K17" i="12"/>
  <c r="I17" i="12"/>
  <c r="G17" i="12"/>
  <c r="K11" i="11"/>
  <c r="I11" i="11"/>
  <c r="E11" i="11"/>
  <c r="G11" i="11"/>
  <c r="E21" i="11"/>
  <c r="K21" i="11"/>
  <c r="I21" i="11"/>
  <c r="G21" i="11"/>
  <c r="I17" i="11"/>
  <c r="K17" i="11"/>
  <c r="G17" i="11"/>
  <c r="E17" i="11"/>
  <c r="E14" i="11"/>
  <c r="I14" i="11"/>
  <c r="G14" i="11"/>
  <c r="K14" i="11"/>
  <c r="K17" i="10"/>
  <c r="I17" i="10"/>
  <c r="G17" i="10"/>
  <c r="E17" i="10"/>
  <c r="K11" i="10"/>
  <c r="E11" i="10"/>
  <c r="I11" i="10"/>
  <c r="G11" i="10"/>
  <c r="E14" i="10"/>
  <c r="K14" i="10"/>
  <c r="I14" i="10"/>
  <c r="E14" i="9"/>
  <c r="K14" i="9"/>
  <c r="I14" i="9"/>
  <c r="G14" i="9"/>
  <c r="K11" i="9"/>
  <c r="I11" i="9"/>
  <c r="G11" i="9"/>
  <c r="E11" i="9"/>
  <c r="G17" i="9"/>
  <c r="K17" i="9"/>
  <c r="E17" i="9"/>
  <c r="I17" i="9"/>
  <c r="I21" i="9"/>
  <c r="E21" i="9"/>
  <c r="K21" i="9"/>
  <c r="G21" i="9"/>
  <c r="K17" i="8"/>
  <c r="E17" i="8"/>
  <c r="I17" i="8"/>
  <c r="G17" i="8"/>
  <c r="K11" i="8"/>
  <c r="I11" i="8"/>
  <c r="G11" i="8"/>
  <c r="E11" i="8"/>
  <c r="E21" i="8"/>
  <c r="K21" i="8"/>
  <c r="I21" i="8"/>
  <c r="G21" i="8"/>
  <c r="E14" i="8"/>
  <c r="G14" i="8"/>
  <c r="I14" i="8"/>
  <c r="K14" i="8"/>
  <c r="M19" i="5"/>
  <c r="M20" i="5"/>
  <c r="M8" i="5"/>
  <c r="M16" i="5"/>
  <c r="M13" i="5"/>
  <c r="N21" i="23"/>
  <c r="P18" i="23"/>
  <c r="N14" i="35"/>
  <c r="P12" i="35"/>
  <c r="N14" i="34"/>
  <c r="P12" i="34"/>
  <c r="N17" i="15"/>
  <c r="P15" i="15"/>
  <c r="N21" i="24"/>
  <c r="P18" i="24"/>
  <c r="N14" i="20"/>
  <c r="P12" i="20"/>
  <c r="N11" i="19"/>
  <c r="P8" i="19"/>
  <c r="L17" i="15"/>
  <c r="M17" i="15"/>
  <c r="N21" i="35"/>
  <c r="P18" i="35"/>
  <c r="N21" i="32"/>
  <c r="P18" i="32"/>
  <c r="N21" i="21"/>
  <c r="P18" i="21"/>
  <c r="N21" i="20"/>
  <c r="P18" i="20"/>
  <c r="L17" i="19"/>
  <c r="M17" i="19"/>
  <c r="N21" i="17"/>
  <c r="P18" i="17"/>
  <c r="N21" i="10"/>
  <c r="P18" i="10"/>
  <c r="N21" i="34"/>
  <c r="P18" i="34"/>
  <c r="N14" i="32"/>
  <c r="P12" i="32"/>
  <c r="N11" i="29"/>
  <c r="P8" i="29"/>
  <c r="N14" i="23"/>
  <c r="P12" i="23"/>
  <c r="N17" i="19"/>
  <c r="P15" i="19"/>
  <c r="N14" i="17"/>
  <c r="P12" i="17"/>
  <c r="N11" i="15"/>
  <c r="P8" i="15"/>
  <c r="N11" i="13"/>
  <c r="P8" i="13"/>
  <c r="N21" i="33"/>
  <c r="P18" i="33"/>
  <c r="N11" i="25"/>
  <c r="P8" i="25"/>
  <c r="N11" i="18"/>
  <c r="P8" i="18"/>
  <c r="N11" i="8"/>
  <c r="P8" i="8"/>
  <c r="N11" i="17"/>
  <c r="P8" i="17"/>
  <c r="N11" i="23"/>
  <c r="P8" i="23"/>
  <c r="N11" i="26"/>
  <c r="P8" i="26"/>
  <c r="N11" i="34"/>
  <c r="P8" i="34"/>
  <c r="N11" i="32"/>
  <c r="P8" i="32"/>
  <c r="N21" i="31"/>
  <c r="P18" i="31"/>
  <c r="N11" i="30"/>
  <c r="P8" i="30"/>
  <c r="N21" i="29"/>
  <c r="P18" i="29"/>
  <c r="N14" i="27"/>
  <c r="P12" i="27"/>
  <c r="N21" i="22"/>
  <c r="P18" i="22"/>
  <c r="N14" i="22"/>
  <c r="P12" i="22"/>
  <c r="N11" i="20"/>
  <c r="N21" i="19"/>
  <c r="P18" i="19"/>
  <c r="N21" i="16"/>
  <c r="P18" i="16"/>
  <c r="N21" i="14"/>
  <c r="P18" i="14"/>
  <c r="N21" i="12"/>
  <c r="P18" i="12"/>
  <c r="N14" i="12"/>
  <c r="P12" i="12"/>
  <c r="N11" i="12"/>
  <c r="P8" i="12"/>
  <c r="N14" i="10"/>
  <c r="P12" i="10"/>
  <c r="N14" i="9"/>
  <c r="P12" i="9"/>
  <c r="N11" i="9"/>
  <c r="P8" i="9"/>
  <c r="N21" i="8"/>
  <c r="P18" i="8"/>
  <c r="L17" i="36"/>
  <c r="M17" i="36"/>
  <c r="N17" i="36"/>
  <c r="P15" i="36"/>
  <c r="N14" i="36"/>
  <c r="P12" i="36"/>
  <c r="N21" i="36"/>
  <c r="P18" i="36"/>
  <c r="N11" i="36"/>
  <c r="N11" i="35"/>
  <c r="L17" i="35"/>
  <c r="M17" i="35"/>
  <c r="N17" i="35"/>
  <c r="P15" i="35"/>
  <c r="L17" i="34"/>
  <c r="M17" i="34"/>
  <c r="N17" i="34"/>
  <c r="P15" i="34"/>
  <c r="N11" i="33"/>
  <c r="L17" i="33"/>
  <c r="M17" i="33"/>
  <c r="N17" i="33"/>
  <c r="P15" i="33"/>
  <c r="N14" i="33"/>
  <c r="P12" i="33"/>
  <c r="N17" i="32"/>
  <c r="P15" i="32"/>
  <c r="L17" i="32"/>
  <c r="M17" i="32"/>
  <c r="N14" i="31"/>
  <c r="P12" i="31"/>
  <c r="N11" i="31"/>
  <c r="L17" i="31"/>
  <c r="M17" i="31"/>
  <c r="N17" i="31"/>
  <c r="P15" i="31"/>
  <c r="N21" i="30"/>
  <c r="P18" i="30"/>
  <c r="L17" i="30"/>
  <c r="M17" i="30"/>
  <c r="N17" i="30"/>
  <c r="P15" i="30"/>
  <c r="N14" i="30"/>
  <c r="P12" i="30"/>
  <c r="N17" i="29"/>
  <c r="P15" i="29"/>
  <c r="L17" i="29"/>
  <c r="M17" i="29"/>
  <c r="N14" i="29"/>
  <c r="P12" i="29"/>
  <c r="N21" i="28"/>
  <c r="P18" i="28"/>
  <c r="N11" i="28"/>
  <c r="N14" i="28"/>
  <c r="P12" i="28"/>
  <c r="L17" i="28"/>
  <c r="M17" i="28"/>
  <c r="N17" i="28"/>
  <c r="P15" i="28"/>
  <c r="N11" i="27"/>
  <c r="N17" i="27"/>
  <c r="P15" i="27"/>
  <c r="L17" i="27"/>
  <c r="M17" i="27"/>
  <c r="N21" i="27"/>
  <c r="P18" i="27"/>
  <c r="N14" i="26"/>
  <c r="P12" i="26"/>
  <c r="L17" i="26"/>
  <c r="M17" i="26"/>
  <c r="N17" i="26"/>
  <c r="P15" i="26"/>
  <c r="N21" i="26"/>
  <c r="P18" i="26"/>
  <c r="N14" i="25"/>
  <c r="P12" i="25"/>
  <c r="L17" i="25"/>
  <c r="M17" i="25"/>
  <c r="N17" i="25"/>
  <c r="P15" i="25"/>
  <c r="N21" i="25"/>
  <c r="P18" i="25"/>
  <c r="N14" i="24"/>
  <c r="P12" i="24"/>
  <c r="N11" i="24"/>
  <c r="L17" i="24"/>
  <c r="M17" i="24"/>
  <c r="N17" i="24"/>
  <c r="P15" i="24"/>
  <c r="L17" i="23"/>
  <c r="M17" i="23"/>
  <c r="N17" i="23"/>
  <c r="P15" i="23"/>
  <c r="L17" i="22"/>
  <c r="M17" i="22"/>
  <c r="N17" i="22"/>
  <c r="P15" i="22"/>
  <c r="N11" i="22"/>
  <c r="N11" i="21"/>
  <c r="L17" i="21"/>
  <c r="M17" i="21"/>
  <c r="N17" i="21"/>
  <c r="P15" i="21"/>
  <c r="N14" i="21"/>
  <c r="P12" i="21"/>
  <c r="L17" i="20"/>
  <c r="M17" i="20"/>
  <c r="N17" i="20"/>
  <c r="P15" i="20"/>
  <c r="N14" i="19"/>
  <c r="L17" i="18"/>
  <c r="M17" i="18"/>
  <c r="N17" i="18"/>
  <c r="P15" i="18"/>
  <c r="N14" i="18"/>
  <c r="P12" i="18"/>
  <c r="N21" i="18"/>
  <c r="P18" i="18"/>
  <c r="L17" i="17"/>
  <c r="M17" i="17"/>
  <c r="N17" i="17"/>
  <c r="P15" i="17"/>
  <c r="N11" i="16"/>
  <c r="L17" i="16"/>
  <c r="M17" i="16"/>
  <c r="N17" i="16"/>
  <c r="P15" i="16"/>
  <c r="N14" i="16"/>
  <c r="P12" i="16"/>
  <c r="N14" i="15"/>
  <c r="P12" i="15"/>
  <c r="N21" i="15"/>
  <c r="P18" i="15"/>
  <c r="L17" i="14"/>
  <c r="M17" i="14"/>
  <c r="N17" i="14"/>
  <c r="P15" i="14"/>
  <c r="N11" i="14"/>
  <c r="N14" i="14"/>
  <c r="P12" i="14"/>
  <c r="N21" i="13"/>
  <c r="P18" i="13"/>
  <c r="L17" i="13"/>
  <c r="M17" i="13"/>
  <c r="N17" i="13"/>
  <c r="P15" i="13"/>
  <c r="N14" i="13"/>
  <c r="P12" i="13"/>
  <c r="L17" i="12"/>
  <c r="M17" i="12"/>
  <c r="N17" i="12"/>
  <c r="P15" i="12"/>
  <c r="N14" i="11"/>
  <c r="P12" i="11"/>
  <c r="N11" i="11"/>
  <c r="N21" i="11"/>
  <c r="P18" i="11"/>
  <c r="L17" i="11"/>
  <c r="M17" i="11"/>
  <c r="N17" i="11"/>
  <c r="P15" i="11"/>
  <c r="N11" i="10"/>
  <c r="L17" i="10"/>
  <c r="M17" i="10"/>
  <c r="N17" i="10"/>
  <c r="P15" i="10"/>
  <c r="L17" i="9"/>
  <c r="M17" i="9"/>
  <c r="N17" i="9"/>
  <c r="P15" i="9"/>
  <c r="N21" i="9"/>
  <c r="P18" i="9"/>
  <c r="N14" i="8"/>
  <c r="P12" i="8"/>
  <c r="L17" i="8"/>
  <c r="M17" i="8"/>
  <c r="N17" i="8"/>
  <c r="P15" i="8"/>
  <c r="M18" i="5"/>
  <c r="N18" i="5"/>
  <c r="M15" i="5"/>
  <c r="N15" i="5"/>
  <c r="M12" i="5"/>
  <c r="N12" i="5"/>
  <c r="I14" i="5"/>
  <c r="N22" i="20"/>
  <c r="N23" i="20"/>
  <c r="D17" i="38"/>
  <c r="P8" i="20"/>
  <c r="N22" i="34"/>
  <c r="N23" i="34"/>
  <c r="D31" i="38"/>
  <c r="N22" i="23"/>
  <c r="N23" i="23"/>
  <c r="D20" i="38"/>
  <c r="N22" i="18"/>
  <c r="N23" i="18"/>
  <c r="D15" i="38"/>
  <c r="N22" i="17"/>
  <c r="N23" i="17"/>
  <c r="D14" i="38"/>
  <c r="N22" i="12"/>
  <c r="N23" i="12"/>
  <c r="D9" i="38"/>
  <c r="P8" i="36"/>
  <c r="N22" i="36"/>
  <c r="N23" i="36"/>
  <c r="D33" i="38"/>
  <c r="P8" i="35"/>
  <c r="N22" i="35"/>
  <c r="N23" i="35"/>
  <c r="D32" i="38"/>
  <c r="P8" i="33"/>
  <c r="N22" i="33"/>
  <c r="N23" i="33"/>
  <c r="D30" i="38"/>
  <c r="N22" i="32"/>
  <c r="N23" i="32"/>
  <c r="D29" i="38"/>
  <c r="P8" i="31"/>
  <c r="N22" i="31"/>
  <c r="N23" i="31"/>
  <c r="D28" i="38"/>
  <c r="N22" i="30"/>
  <c r="N23" i="30"/>
  <c r="D27" i="38"/>
  <c r="N22" i="29"/>
  <c r="N23" i="29"/>
  <c r="D26" i="38"/>
  <c r="P8" i="28"/>
  <c r="N22" i="28"/>
  <c r="N23" i="28"/>
  <c r="D25" i="38"/>
  <c r="P8" i="27"/>
  <c r="N22" i="27"/>
  <c r="N23" i="27"/>
  <c r="D24" i="38"/>
  <c r="N22" i="26"/>
  <c r="N23" i="26"/>
  <c r="D23" i="38"/>
  <c r="N22" i="25"/>
  <c r="N23" i="25"/>
  <c r="D22" i="38"/>
  <c r="P8" i="24"/>
  <c r="N22" i="24"/>
  <c r="N23" i="24"/>
  <c r="D21" i="38"/>
  <c r="P8" i="22"/>
  <c r="N22" i="22"/>
  <c r="N23" i="22"/>
  <c r="D19" i="38"/>
  <c r="P8" i="21"/>
  <c r="N22" i="21"/>
  <c r="N23" i="21"/>
  <c r="D18" i="38"/>
  <c r="P12" i="19"/>
  <c r="N22" i="19"/>
  <c r="N23" i="19"/>
  <c r="D16" i="38"/>
  <c r="P8" i="16"/>
  <c r="N22" i="16"/>
  <c r="N23" i="16"/>
  <c r="D13" i="38"/>
  <c r="N22" i="15"/>
  <c r="N23" i="15"/>
  <c r="D12" i="38"/>
  <c r="P8" i="14"/>
  <c r="N22" i="14"/>
  <c r="N23" i="14"/>
  <c r="D11" i="38"/>
  <c r="N22" i="13"/>
  <c r="N23" i="13"/>
  <c r="D10" i="38"/>
  <c r="P8" i="11"/>
  <c r="N22" i="11"/>
  <c r="N23" i="11"/>
  <c r="D8" i="38"/>
  <c r="P8" i="10"/>
  <c r="N22" i="10"/>
  <c r="N23" i="10"/>
  <c r="D7" i="38"/>
  <c r="N22" i="9"/>
  <c r="N23" i="9"/>
  <c r="D6" i="38"/>
  <c r="N22" i="8"/>
  <c r="N23" i="8"/>
  <c r="D5" i="38"/>
  <c r="K21" i="5"/>
  <c r="E21" i="5"/>
  <c r="I21" i="5"/>
  <c r="G21" i="5"/>
  <c r="G17" i="5"/>
  <c r="K17" i="5"/>
  <c r="I17" i="5"/>
  <c r="E17" i="5"/>
  <c r="K14" i="5"/>
  <c r="G14" i="5"/>
  <c r="E14" i="5"/>
  <c r="N14" i="5"/>
  <c r="R7" i="38"/>
  <c r="N21" i="5"/>
  <c r="R15" i="38"/>
  <c r="N17" i="5"/>
  <c r="R11" i="38"/>
  <c r="L17" i="5"/>
  <c r="M17" i="5"/>
  <c r="M9" i="5"/>
  <c r="M10" i="5"/>
  <c r="P18" i="5"/>
  <c r="P12" i="5"/>
  <c r="P15" i="5"/>
  <c r="N8" i="5"/>
  <c r="K11" i="5"/>
  <c r="I11" i="5"/>
  <c r="E11" i="5"/>
  <c r="G11" i="5"/>
  <c r="N11" i="5"/>
  <c r="R3" i="38"/>
  <c r="N22" i="5"/>
  <c r="N23" i="5"/>
  <c r="D4" i="38"/>
  <c r="P8" i="5"/>
  <c r="G3" i="38"/>
  <c r="G35" i="38"/>
  <c r="H3" i="38"/>
  <c r="G7" i="38"/>
  <c r="G4" i="38"/>
  <c r="H4" i="38"/>
  <c r="G6" i="38"/>
  <c r="H6" i="38"/>
  <c r="G5" i="38"/>
  <c r="H5" i="38"/>
  <c r="H10" i="38"/>
  <c r="H9" i="38"/>
  <c r="H8" i="38"/>
  <c r="G9" i="38"/>
  <c r="H7" i="38"/>
  <c r="G10" i="38"/>
  <c r="G8" i="38"/>
</calcChain>
</file>

<file path=xl/sharedStrings.xml><?xml version="1.0" encoding="utf-8"?>
<sst xmlns="http://schemas.openxmlformats.org/spreadsheetml/2006/main" count="2976" uniqueCount="97">
  <si>
    <t>Descrittori</t>
  </si>
  <si>
    <t>Livelli</t>
  </si>
  <si>
    <t>L1</t>
  </si>
  <si>
    <t>L2</t>
  </si>
  <si>
    <t>L3</t>
  </si>
  <si>
    <t>L4</t>
  </si>
  <si>
    <t>Esaminare la situazione fisica proposta formulando le ipotesi esplicative attraverso modelli o analogie o leggi</t>
  </si>
  <si>
    <t>Esamina la situazione fisica in modo</t>
  </si>
  <si>
    <t>Formula ipotesi esplicative</t>
  </si>
  <si>
    <t>Riconosce modelli o analogie o leggi in modo</t>
  </si>
  <si>
    <t>Formalizza situazioni problematiche in modo</t>
  </si>
  <si>
    <t>Applica gli strumenti matematici necessari in modo</t>
  </si>
  <si>
    <t>Interpreta e/o elabora i dati proposti, anche di natura sperimentale, in modo</t>
  </si>
  <si>
    <t>Verifica la pertinenza con il modello scelto in modo</t>
  </si>
  <si>
    <t>Descrive il processo risolutivo adottato in modo</t>
  </si>
  <si>
    <t>Comunica con un linguaggio specifico</t>
  </si>
  <si>
    <t>Valuta la coerenza con la situazione problematica in modo</t>
  </si>
  <si>
    <t>Formalizzare situazioni problematiche e applicare gli strumenti matematici e disciplinari rilevanti per la loro risoluzione</t>
  </si>
  <si>
    <t>Descrivere il processo risolutivo adottato e comunicare i risultati ottenuti valutandone la coerenza con la situazione problematica proposta</t>
  </si>
  <si>
    <t>superficiale e/o frammentario</t>
  </si>
  <si>
    <t>parziale</t>
  </si>
  <si>
    <t>quasi completo</t>
  </si>
  <si>
    <t>critico, completo ed esauriente</t>
  </si>
  <si>
    <t>non adeguate</t>
  </si>
  <si>
    <t>non del tutto adeguate</t>
  </si>
  <si>
    <t>complessivamente adeguate</t>
  </si>
  <si>
    <t>adeguate</t>
  </si>
  <si>
    <t>non sempre appropriato</t>
  </si>
  <si>
    <t>nullo</t>
  </si>
  <si>
    <t>generalmente appropriato</t>
  </si>
  <si>
    <t>appropriato</t>
  </si>
  <si>
    <t>Peso</t>
  </si>
  <si>
    <t>superficiale</t>
  </si>
  <si>
    <t>completo ed esauriente</t>
  </si>
  <si>
    <t>corretto e ottimale</t>
  </si>
  <si>
    <t>generalmente corretto</t>
  </si>
  <si>
    <t>non sempre corretto</t>
  </si>
  <si>
    <t>Totale</t>
  </si>
  <si>
    <t>Punti problema</t>
  </si>
  <si>
    <t>0-2</t>
  </si>
  <si>
    <t>13-16</t>
  </si>
  <si>
    <t>17-21</t>
  </si>
  <si>
    <t>22-26</t>
  </si>
  <si>
    <t>27-31</t>
  </si>
  <si>
    <t>32-36</t>
  </si>
  <si>
    <t>37-42</t>
  </si>
  <si>
    <t>43-48</t>
  </si>
  <si>
    <t>49-54</t>
  </si>
  <si>
    <t>55-61</t>
  </si>
  <si>
    <t>62-68</t>
  </si>
  <si>
    <t>69-75</t>
  </si>
  <si>
    <t>Voto</t>
  </si>
  <si>
    <t>completo</t>
  </si>
  <si>
    <t>corretto</t>
  </si>
  <si>
    <t>non appropriato</t>
  </si>
  <si>
    <t>complessivamente accettabile</t>
  </si>
  <si>
    <t>in modo ottimale</t>
  </si>
  <si>
    <r>
      <t>Interpretare e/o elaborare i dati proposti, anche di natura sperimentale, verificandone la pertinenza al modello</t>
    </r>
    <r>
      <rPr>
        <b/>
        <sz val="9"/>
        <color rgb="FFFF0000"/>
        <rFont val="Calibri"/>
        <family val="2"/>
        <scheme val="minor"/>
      </rPr>
      <t xml:space="preserve"> </t>
    </r>
    <r>
      <rPr>
        <b/>
        <sz val="9"/>
        <color rgb="FF000000"/>
        <rFont val="Calibri"/>
        <family val="2"/>
        <scheme val="minor"/>
      </rPr>
      <t>scelto</t>
    </r>
  </si>
  <si>
    <t>3-4</t>
  </si>
  <si>
    <t>5-8</t>
  </si>
  <si>
    <t>9-12</t>
  </si>
  <si>
    <t>Punti</t>
  </si>
  <si>
    <t>L1 (0-4)</t>
  </si>
  <si>
    <t>L2 (5-9)</t>
  </si>
  <si>
    <t>L3 (10-14)</t>
  </si>
  <si>
    <t>L4 (15-18)</t>
  </si>
  <si>
    <t>L2 (5-10)</t>
  </si>
  <si>
    <t>L3 (11-16)</t>
  </si>
  <si>
    <t>L4 (17-21)</t>
  </si>
  <si>
    <t>Punteggio descrittore</t>
  </si>
  <si>
    <t>L1 (0-3)</t>
  </si>
  <si>
    <t>L2 (4-7)</t>
  </si>
  <si>
    <t>L3 (8-11)</t>
  </si>
  <si>
    <t>L4 (12-15)</t>
  </si>
  <si>
    <t>GUIDA PRATICA ALLA RUBRICA DI VALUTAZIONE</t>
  </si>
  <si>
    <t>INDICATORI</t>
  </si>
  <si>
    <t>Nome</t>
  </si>
  <si>
    <t>Cognome</t>
  </si>
  <si>
    <t xml:space="preserve">Cognome </t>
  </si>
  <si>
    <t>Voto (_/15)</t>
  </si>
  <si>
    <t>media</t>
  </si>
  <si>
    <t>Media</t>
  </si>
  <si>
    <t>Ordinata Grafico</t>
  </si>
  <si>
    <t>cc</t>
  </si>
  <si>
    <t>Indicatore</t>
  </si>
  <si>
    <t>Voto Medio Classe</t>
  </si>
  <si>
    <t>Punteggio Medio</t>
  </si>
  <si>
    <t>Media degli Indicatori</t>
  </si>
  <si>
    <t>Registro di classe</t>
  </si>
  <si>
    <t>Studente</t>
  </si>
  <si>
    <r>
      <rPr>
        <sz val="11"/>
        <color theme="1"/>
        <rFont val="Calibri"/>
        <family val="2"/>
        <scheme val="minor"/>
      </rPr>
      <t>Interpretare e/o elaborare i dati proposti, anche di natura sperimentale, verificandone la pertinenza al modello</t>
    </r>
    <r>
      <rPr>
        <sz val="11"/>
        <color rgb="FFFF0000"/>
        <rFont val="Calibri"/>
        <family val="2"/>
        <scheme val="minor"/>
      </rPr>
      <t xml:space="preserve"> </t>
    </r>
    <r>
      <rPr>
        <sz val="11"/>
        <color rgb="FF000000"/>
        <rFont val="Calibri"/>
        <scheme val="minor"/>
      </rPr>
      <t>scelto</t>
    </r>
  </si>
  <si>
    <t>Forma del segnale sull'oscilloscopio</t>
  </si>
  <si>
    <t>Utilizzo della legge di Faraday-Neumann</t>
  </si>
  <si>
    <t>Giustificazione dell'approssimazione di moto rettilineo uniforme</t>
  </si>
  <si>
    <r>
      <t>EVIDENZE
c</t>
    </r>
    <r>
      <rPr>
        <i/>
        <sz val="11"/>
        <color theme="0"/>
        <rFont val="Calibri"/>
        <scheme val="minor"/>
      </rPr>
      <t>on riferimento a</t>
    </r>
  </si>
  <si>
    <t>Tempo di transito della bobina</t>
  </si>
  <si>
    <t xml:space="preserve"> Valori estremi del numero di spire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</si>
</sst>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0.000"/>
    <numFmt numFmtId="166" formatCode="0.0"/>
  </numFmts>
  <fonts count="22" x14ac:knownFonts="1">
    <font>
      <sz val="11"/>
      <color theme="1"/>
      <name val="Calibri"/>
      <family val="2"/>
      <scheme val="minor"/>
    </font>
    <font>
      <b/>
      <sz val="11"/>
      <color rgb="FF3F3F3F"/>
      <name val="Calibri"/>
      <family val="2"/>
      <scheme val="minor"/>
    </font>
    <font>
      <b/>
      <sz val="11"/>
      <color rgb="FFFA7D00"/>
      <name val="Calibri"/>
      <family val="2"/>
      <scheme val="minor"/>
    </font>
    <font>
      <b/>
      <sz val="9"/>
      <color rgb="FFFF0000"/>
      <name val="Calibri"/>
      <family val="2"/>
      <scheme val="minor"/>
    </font>
    <font>
      <b/>
      <sz val="9"/>
      <color rgb="FF000000"/>
      <name val="Calibri"/>
      <family val="2"/>
      <scheme val="minor"/>
    </font>
    <font>
      <b/>
      <sz val="14"/>
      <color rgb="FFFF0000"/>
      <name val="Calibri"/>
      <family val="2"/>
      <scheme val="minor"/>
    </font>
    <font>
      <b/>
      <sz val="14"/>
      <color rgb="FF3F3F3F"/>
      <name val="Calibri"/>
      <family val="2"/>
      <scheme val="minor"/>
    </font>
    <font>
      <b/>
      <sz val="12"/>
      <color rgb="FFFA7D00"/>
      <name val="Calibri"/>
      <family val="2"/>
      <scheme val="minor"/>
    </font>
    <font>
      <u/>
      <sz val="11"/>
      <color theme="1"/>
      <name val="Calibri"/>
      <family val="2"/>
      <scheme val="minor"/>
    </font>
    <font>
      <b/>
      <sz val="15"/>
      <color theme="3"/>
      <name val="Calibri"/>
      <family val="2"/>
      <scheme val="minor"/>
    </font>
    <font>
      <sz val="11"/>
      <color rgb="FFFF0000"/>
      <name val="Calibri"/>
      <family val="2"/>
      <scheme val="minor"/>
    </font>
    <font>
      <sz val="11"/>
      <color theme="0"/>
      <name val="Calibri"/>
      <family val="2"/>
      <scheme val="minor"/>
    </font>
    <font>
      <b/>
      <sz val="11"/>
      <color rgb="FFFF0000"/>
      <name val="Calibri"/>
      <family val="2"/>
      <scheme val="minor"/>
    </font>
    <font>
      <b/>
      <sz val="15"/>
      <color theme="0"/>
      <name val="Calibri"/>
      <family val="2"/>
      <scheme val="minor"/>
    </font>
    <font>
      <sz val="12"/>
      <color rgb="FFFF0000"/>
      <name val="Calibri"/>
      <family val="2"/>
      <scheme val="minor"/>
    </font>
    <font>
      <i/>
      <sz val="11"/>
      <color theme="1"/>
      <name val="Calibri"/>
      <family val="2"/>
      <scheme val="minor"/>
    </font>
    <font>
      <sz val="16"/>
      <color theme="1"/>
      <name val="Calibri"/>
      <family val="2"/>
      <scheme val="minor"/>
    </font>
    <font>
      <sz val="14"/>
      <color theme="1"/>
      <name val="Calibri"/>
      <family val="2"/>
      <scheme val="minor"/>
    </font>
    <font>
      <i/>
      <sz val="11"/>
      <color theme="0"/>
      <name val="Calibri"/>
      <scheme val="minor"/>
    </font>
    <font>
      <sz val="11"/>
      <color rgb="FF000000"/>
      <name val="Calibri"/>
      <scheme val="minor"/>
    </font>
    <font>
      <u/>
      <sz val="11"/>
      <color theme="10"/>
      <name val="Calibri"/>
      <family val="2"/>
      <scheme val="minor"/>
    </font>
    <font>
      <u/>
      <sz val="11"/>
      <color theme="11"/>
      <name val="Calibri"/>
      <family val="2"/>
      <scheme val="minor"/>
    </font>
  </fonts>
  <fills count="9">
    <fill>
      <patternFill patternType="none"/>
    </fill>
    <fill>
      <patternFill patternType="gray125"/>
    </fill>
    <fill>
      <patternFill patternType="solid">
        <fgColor rgb="FFF2F2F2"/>
      </patternFill>
    </fill>
    <fill>
      <patternFill patternType="solid">
        <fgColor rgb="FF0070C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C000"/>
        <bgColor indexed="64"/>
      </patternFill>
    </fill>
  </fills>
  <borders count="2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rgb="FF7F7F7F"/>
      </right>
      <top style="thin">
        <color auto="1"/>
      </top>
      <bottom style="thin">
        <color auto="1"/>
      </bottom>
      <diagonal/>
    </border>
    <border>
      <left/>
      <right/>
      <top/>
      <bottom style="thick">
        <color theme="4"/>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theme="0" tint="-4.9989318521683403E-2"/>
      </right>
      <top style="thick">
        <color theme="4"/>
      </top>
      <bottom/>
      <diagonal/>
    </border>
    <border>
      <left/>
      <right style="thin">
        <color theme="0" tint="-4.9989318521683403E-2"/>
      </right>
      <top/>
      <bottom/>
      <diagonal/>
    </border>
    <border>
      <left/>
      <right style="thin">
        <color theme="0" tint="-4.9989318521683403E-2"/>
      </right>
      <top/>
      <bottom style="thin">
        <color auto="1"/>
      </bottom>
      <diagonal/>
    </border>
    <border>
      <left/>
      <right style="thin">
        <color auto="1"/>
      </right>
      <top style="thin">
        <color auto="1"/>
      </top>
      <bottom/>
      <diagonal/>
    </border>
    <border>
      <left/>
      <right style="thin">
        <color rgb="FF3F3F3F"/>
      </right>
      <top/>
      <bottom style="thin">
        <color auto="1"/>
      </bottom>
      <diagonal/>
    </border>
    <border>
      <left style="thin">
        <color rgb="FF7F7F7F"/>
      </left>
      <right style="thin">
        <color rgb="FF7F7F7F"/>
      </right>
      <top style="thin">
        <color auto="1"/>
      </top>
      <bottom style="thin">
        <color auto="1"/>
      </bottom>
      <diagonal/>
    </border>
    <border>
      <left style="thin">
        <color rgb="FF7F7F7F"/>
      </left>
      <right style="thin">
        <color auto="1"/>
      </right>
      <top style="thin">
        <color auto="1"/>
      </top>
      <bottom style="thin">
        <color rgb="FF7F7F7F"/>
      </bottom>
      <diagonal/>
    </border>
    <border>
      <left style="thin">
        <color rgb="FF7F7F7F"/>
      </left>
      <right style="thin">
        <color auto="1"/>
      </right>
      <top style="thin">
        <color rgb="FF7F7F7F"/>
      </top>
      <bottom style="thin">
        <color rgb="FF7F7F7F"/>
      </bottom>
      <diagonal/>
    </border>
    <border>
      <left style="thin">
        <color rgb="FF7F7F7F"/>
      </left>
      <right style="thin">
        <color auto="1"/>
      </right>
      <top style="thin">
        <color rgb="FF7F7F7F"/>
      </top>
      <bottom/>
      <diagonal/>
    </border>
    <border>
      <left style="thin">
        <color rgb="FF7F7F7F"/>
      </left>
      <right style="thin">
        <color auto="1"/>
      </right>
      <top/>
      <bottom style="thin">
        <color rgb="FF7F7F7F"/>
      </bottom>
      <diagonal/>
    </border>
    <border>
      <left style="thin">
        <color auto="1"/>
      </left>
      <right style="thin">
        <color auto="1"/>
      </right>
      <top/>
      <bottom style="thin">
        <color auto="1"/>
      </bottom>
      <diagonal/>
    </border>
    <border>
      <left/>
      <right style="thin">
        <color auto="1"/>
      </right>
      <top/>
      <bottom style="thin">
        <color auto="1"/>
      </bottom>
      <diagonal/>
    </border>
  </borders>
  <cellStyleXfs count="196">
    <xf numFmtId="0" fontId="0" fillId="0" borderId="0"/>
    <xf numFmtId="0" fontId="1" fillId="2" borderId="2" applyNumberFormat="0" applyAlignment="0" applyProtection="0"/>
    <xf numFmtId="0" fontId="2" fillId="2" borderId="1" applyNumberFormat="0" applyAlignment="0" applyProtection="0"/>
    <xf numFmtId="0" fontId="9" fillId="0" borderId="10"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137">
    <xf numFmtId="0" fontId="0" fillId="0" borderId="0" xfId="0"/>
    <xf numFmtId="0" fontId="0" fillId="0" borderId="0" xfId="0" applyFill="1" applyBorder="1" applyAlignment="1">
      <alignment wrapText="1"/>
    </xf>
    <xf numFmtId="0" fontId="0" fillId="0" borderId="0" xfId="0" applyFill="1" applyBorder="1" applyAlignment="1">
      <alignment horizontal="center" vertical="center" wrapText="1"/>
    </xf>
    <xf numFmtId="0" fontId="0" fillId="0" borderId="0" xfId="0" applyAlignment="1"/>
    <xf numFmtId="0" fontId="0" fillId="0" borderId="0" xfId="0" applyAlignment="1">
      <alignment horizontal="center"/>
    </xf>
    <xf numFmtId="164" fontId="0" fillId="0" borderId="0" xfId="0" applyNumberFormat="1"/>
    <xf numFmtId="0" fontId="0" fillId="0" borderId="3" xfId="0" applyBorder="1" applyAlignment="1">
      <alignment horizontal="center"/>
    </xf>
    <xf numFmtId="0" fontId="0" fillId="0" borderId="0" xfId="0" applyBorder="1"/>
    <xf numFmtId="0" fontId="0" fillId="0" borderId="5" xfId="0" applyBorder="1"/>
    <xf numFmtId="0" fontId="0" fillId="0" borderId="6" xfId="0" applyBorder="1"/>
    <xf numFmtId="0" fontId="0" fillId="0" borderId="5" xfId="0" applyBorder="1" applyAlignment="1">
      <alignment horizontal="center" vertical="center" wrapText="1"/>
    </xf>
    <xf numFmtId="0" fontId="2" fillId="2" borderId="9" xfId="2" applyBorder="1" applyAlignment="1">
      <alignment horizontal="center" vertical="center"/>
    </xf>
    <xf numFmtId="0" fontId="0" fillId="0" borderId="7" xfId="0" applyBorder="1"/>
    <xf numFmtId="1" fontId="0" fillId="0" borderId="0" xfId="0" applyNumberFormat="1" applyAlignment="1">
      <alignment horizontal="center"/>
    </xf>
    <xf numFmtId="165" fontId="0" fillId="0" borderId="0" xfId="0" applyNumberFormat="1" applyAlignment="1">
      <alignment horizontal="center"/>
    </xf>
    <xf numFmtId="0" fontId="0" fillId="0" borderId="4" xfId="0" applyBorder="1"/>
    <xf numFmtId="0" fontId="8" fillId="0" borderId="0" xfId="0" applyFont="1" applyFill="1" applyBorder="1" applyAlignment="1">
      <alignment horizontal="center" vertical="center" wrapText="1"/>
    </xf>
    <xf numFmtId="0" fontId="0" fillId="0" borderId="0" xfId="0" applyBorder="1" applyAlignment="1">
      <alignment horizontal="center" vertical="center"/>
    </xf>
    <xf numFmtId="0" fontId="11" fillId="3" borderId="0" xfId="0" applyFont="1" applyFill="1" applyBorder="1" applyAlignment="1">
      <alignment vertical="center"/>
    </xf>
    <xf numFmtId="0" fontId="11" fillId="3" borderId="8" xfId="0" applyFont="1" applyFill="1" applyBorder="1" applyAlignment="1">
      <alignment vertical="center"/>
    </xf>
    <xf numFmtId="0" fontId="0" fillId="6" borderId="5" xfId="0" applyFill="1" applyBorder="1" applyAlignment="1">
      <alignment horizontal="center"/>
    </xf>
    <xf numFmtId="0" fontId="0" fillId="5" borderId="5" xfId="0" applyFill="1" applyBorder="1" applyAlignment="1">
      <alignment horizontal="center"/>
    </xf>
    <xf numFmtId="0" fontId="13" fillId="4" borderId="10" xfId="3" applyFont="1" applyFill="1" applyAlignment="1">
      <alignment horizontal="center" vertical="center"/>
    </xf>
    <xf numFmtId="0" fontId="0" fillId="4" borderId="0" xfId="0" applyFill="1"/>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0" fillId="0" borderId="5" xfId="0" applyFill="1" applyBorder="1"/>
    <xf numFmtId="0" fontId="0" fillId="0" borderId="4" xfId="0" applyFill="1" applyBorder="1" applyAlignment="1">
      <alignment horizontal="center" wrapText="1"/>
    </xf>
    <xf numFmtId="0" fontId="0" fillId="0" borderId="3" xfId="0" applyBorder="1"/>
    <xf numFmtId="0" fontId="2" fillId="2" borderId="19" xfId="2" applyBorder="1" applyAlignment="1">
      <alignment horizontal="center" vertical="center"/>
    </xf>
    <xf numFmtId="0" fontId="2" fillId="2" borderId="20" xfId="2" applyBorder="1" applyAlignment="1" applyProtection="1">
      <alignment horizontal="center" vertical="center"/>
      <protection locked="0"/>
    </xf>
    <xf numFmtId="0" fontId="2" fillId="2" borderId="21" xfId="2" applyBorder="1" applyAlignment="1" applyProtection="1">
      <alignment horizontal="center" vertical="center"/>
      <protection locked="0"/>
    </xf>
    <xf numFmtId="0" fontId="2" fillId="2" borderId="20" xfId="2" applyBorder="1" applyAlignment="1" applyProtection="1">
      <alignment horizontal="center" vertical="center" wrapText="1"/>
      <protection locked="0"/>
    </xf>
    <xf numFmtId="0" fontId="2" fillId="2" borderId="21" xfId="2" applyBorder="1" applyAlignment="1" applyProtection="1">
      <alignment horizontal="center" vertical="center" wrapText="1"/>
      <protection locked="0"/>
    </xf>
    <xf numFmtId="0" fontId="0" fillId="0" borderId="6" xfId="0" applyBorder="1" applyAlignment="1">
      <alignment horizontal="center" vertical="center" wrapText="1"/>
    </xf>
    <xf numFmtId="0" fontId="0" fillId="5" borderId="6" xfId="0" applyFill="1" applyBorder="1"/>
    <xf numFmtId="1" fontId="10" fillId="0" borderId="3" xfId="0" applyNumberFormat="1"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2" fillId="2" borderId="22" xfId="2" applyBorder="1" applyAlignment="1" applyProtection="1">
      <alignment horizontal="center" vertical="center"/>
      <protection locked="0"/>
    </xf>
    <xf numFmtId="0" fontId="2" fillId="2" borderId="22" xfId="2" applyBorder="1" applyAlignment="1" applyProtection="1">
      <alignment horizontal="center" vertical="center" wrapText="1"/>
      <protection locked="0"/>
    </xf>
    <xf numFmtId="0" fontId="2" fillId="2" borderId="23" xfId="2" applyBorder="1" applyAlignment="1" applyProtection="1">
      <alignment horizontal="center" vertical="center"/>
      <protection locked="0"/>
    </xf>
    <xf numFmtId="0" fontId="2" fillId="2" borderId="23" xfId="2" applyBorder="1" applyAlignment="1" applyProtection="1">
      <alignment horizontal="center" vertical="center" wrapText="1"/>
      <protection locked="0"/>
    </xf>
    <xf numFmtId="1" fontId="12" fillId="0" borderId="18" xfId="1" applyNumberFormat="1" applyFont="1" applyFill="1" applyBorder="1" applyAlignment="1">
      <alignment horizontal="center" vertical="center"/>
    </xf>
    <xf numFmtId="1" fontId="7" fillId="0" borderId="3" xfId="2" applyNumberFormat="1" applyFont="1" applyFill="1" applyBorder="1" applyAlignment="1">
      <alignment horizontal="center"/>
    </xf>
    <xf numFmtId="0" fontId="5" fillId="0" borderId="3" xfId="1" applyFont="1" applyFill="1" applyBorder="1" applyAlignment="1">
      <alignment horizontal="center"/>
    </xf>
    <xf numFmtId="0" fontId="0" fillId="5" borderId="4" xfId="0" applyFill="1" applyBorder="1" applyAlignment="1">
      <alignment horizontal="center"/>
    </xf>
    <xf numFmtId="0" fontId="0" fillId="6" borderId="5" xfId="0" applyFill="1" applyBorder="1" applyAlignment="1">
      <alignment horizontal="center"/>
    </xf>
    <xf numFmtId="0" fontId="0" fillId="0" borderId="3" xfId="0" applyBorder="1" applyProtection="1">
      <protection locked="0"/>
    </xf>
    <xf numFmtId="0" fontId="0" fillId="0" borderId="6" xfId="0" applyFill="1" applyBorder="1" applyAlignment="1">
      <alignment horizontal="center"/>
    </xf>
    <xf numFmtId="0" fontId="0" fillId="0" borderId="6" xfId="0" applyBorder="1" applyAlignment="1">
      <alignment horizontal="center"/>
    </xf>
    <xf numFmtId="0" fontId="0" fillId="0" borderId="4" xfId="0" applyBorder="1" applyAlignment="1">
      <alignment horizontal="left"/>
    </xf>
    <xf numFmtId="0" fontId="0" fillId="0" borderId="5" xfId="0" applyBorder="1" applyAlignment="1">
      <alignment horizontal="left"/>
    </xf>
    <xf numFmtId="0" fontId="0" fillId="0" borderId="4" xfId="0" applyFill="1" applyBorder="1" applyAlignment="1">
      <alignment horizontal="left" vertical="center"/>
    </xf>
    <xf numFmtId="166" fontId="14" fillId="0" borderId="6" xfId="0" applyNumberFormat="1" applyFont="1" applyBorder="1" applyAlignment="1">
      <alignment horizontal="center" vertical="center"/>
    </xf>
    <xf numFmtId="0" fontId="0" fillId="0" borderId="3" xfId="0" applyBorder="1" applyAlignment="1" applyProtection="1">
      <alignment horizontal="left" vertical="center"/>
      <protection locked="0"/>
    </xf>
    <xf numFmtId="164" fontId="0" fillId="0" borderId="0" xfId="0" applyNumberFormat="1" applyFill="1" applyBorder="1" applyAlignment="1">
      <alignment horizontal="center"/>
    </xf>
    <xf numFmtId="2" fontId="0" fillId="0" borderId="0" xfId="0" applyNumberFormat="1"/>
    <xf numFmtId="0" fontId="15" fillId="0" borderId="0" xfId="0" applyFont="1" applyAlignment="1">
      <alignment horizontal="center"/>
    </xf>
    <xf numFmtId="0" fontId="0" fillId="0" borderId="0" xfId="0" applyNumberFormat="1"/>
    <xf numFmtId="0" fontId="0" fillId="0" borderId="3" xfId="0" applyNumberFormat="1" applyBorder="1"/>
    <xf numFmtId="49" fontId="0" fillId="0" borderId="7" xfId="0" applyNumberFormat="1"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5" borderId="4" xfId="0" applyFont="1" applyFill="1" applyBorder="1" applyAlignment="1">
      <alignment horizontal="center"/>
    </xf>
    <xf numFmtId="0" fontId="0" fillId="5" borderId="6" xfId="0" applyFont="1" applyFill="1" applyBorder="1"/>
    <xf numFmtId="0" fontId="0" fillId="5" borderId="5" xfId="0" applyFont="1" applyFill="1" applyBorder="1" applyAlignment="1">
      <alignment horizontal="center"/>
    </xf>
    <xf numFmtId="0" fontId="0" fillId="0" borderId="5" xfId="0" applyFont="1" applyBorder="1"/>
    <xf numFmtId="0" fontId="2" fillId="2" borderId="20" xfId="2" applyFont="1" applyBorder="1" applyAlignment="1" applyProtection="1">
      <alignment horizontal="center" vertical="center"/>
      <protection locked="0"/>
    </xf>
    <xf numFmtId="0" fontId="2" fillId="2" borderId="20" xfId="2" applyFont="1" applyBorder="1" applyAlignment="1" applyProtection="1">
      <alignment horizontal="center" vertical="center" wrapText="1"/>
      <protection locked="0"/>
    </xf>
    <xf numFmtId="0" fontId="2" fillId="2" borderId="9" xfId="2" applyFont="1" applyBorder="1" applyAlignment="1">
      <alignment horizontal="center" vertical="center"/>
    </xf>
    <xf numFmtId="0" fontId="2" fillId="2" borderId="19" xfId="2" applyFont="1" applyBorder="1" applyAlignment="1">
      <alignment horizontal="center" vertical="center"/>
    </xf>
    <xf numFmtId="0" fontId="2" fillId="2" borderId="21" xfId="2" applyFont="1" applyBorder="1" applyAlignment="1" applyProtection="1">
      <alignment horizontal="center" vertical="center"/>
      <protection locked="0"/>
    </xf>
    <xf numFmtId="0" fontId="2" fillId="2" borderId="21" xfId="2" applyFont="1" applyBorder="1" applyAlignment="1" applyProtection="1">
      <alignment horizontal="center" vertical="center" wrapText="1"/>
      <protection locked="0"/>
    </xf>
    <xf numFmtId="0" fontId="0" fillId="0" borderId="4" xfId="0" applyFont="1" applyBorder="1"/>
    <xf numFmtId="0" fontId="0" fillId="0" borderId="6" xfId="0" applyFont="1" applyBorder="1"/>
    <xf numFmtId="0" fontId="0" fillId="0" borderId="5" xfId="0" applyFont="1" applyFill="1" applyBorder="1" applyAlignment="1">
      <alignment horizontal="center" vertical="center" wrapText="1"/>
    </xf>
    <xf numFmtId="0" fontId="0" fillId="0" borderId="5" xfId="0" applyFont="1" applyFill="1" applyBorder="1" applyAlignment="1">
      <alignment horizontal="center" vertical="center"/>
    </xf>
    <xf numFmtId="0" fontId="0" fillId="6" borderId="5" xfId="0" applyFont="1" applyFill="1" applyBorder="1" applyAlignment="1">
      <alignment horizontal="center"/>
    </xf>
    <xf numFmtId="0" fontId="2" fillId="2" borderId="22" xfId="2" applyFont="1" applyBorder="1" applyAlignment="1" applyProtection="1">
      <alignment horizontal="center" vertical="center"/>
      <protection locked="0"/>
    </xf>
    <xf numFmtId="0" fontId="2" fillId="2" borderId="22" xfId="2" applyFont="1" applyBorder="1" applyAlignment="1" applyProtection="1">
      <alignment horizontal="center" vertical="center" wrapText="1"/>
      <protection locked="0"/>
    </xf>
    <xf numFmtId="0" fontId="0" fillId="0" borderId="5" xfId="0" applyFont="1" applyFill="1" applyBorder="1"/>
    <xf numFmtId="0" fontId="2" fillId="2" borderId="23" xfId="2" applyFont="1" applyBorder="1" applyAlignment="1" applyProtection="1">
      <alignment horizontal="center" vertical="center"/>
      <protection locked="0"/>
    </xf>
    <xf numFmtId="0" fontId="2" fillId="2" borderId="23" xfId="2" applyFont="1" applyBorder="1" applyAlignment="1" applyProtection="1">
      <alignment horizontal="center" vertical="center" wrapText="1"/>
      <protection locked="0"/>
    </xf>
    <xf numFmtId="0" fontId="0" fillId="0" borderId="7" xfId="0" applyFont="1" applyBorder="1"/>
    <xf numFmtId="0" fontId="0" fillId="0" borderId="4" xfId="0" applyFont="1" applyFill="1" applyBorder="1" applyAlignment="1">
      <alignment horizontal="center" wrapText="1"/>
    </xf>
    <xf numFmtId="0" fontId="0" fillId="0" borderId="0" xfId="0" applyFont="1" applyBorder="1"/>
    <xf numFmtId="0" fontId="0" fillId="0" borderId="0" xfId="0" applyFont="1" applyFill="1" applyBorder="1" applyAlignment="1">
      <alignment wrapText="1"/>
    </xf>
    <xf numFmtId="0" fontId="0" fillId="0" borderId="0" xfId="0" applyFont="1" applyFill="1" applyBorder="1" applyAlignment="1">
      <alignment horizontal="center" vertical="center" wrapText="1"/>
    </xf>
    <xf numFmtId="1" fontId="2" fillId="0" borderId="3" xfId="2" applyNumberFormat="1" applyFont="1" applyFill="1" applyBorder="1" applyAlignment="1">
      <alignment horizontal="center"/>
    </xf>
    <xf numFmtId="0" fontId="0" fillId="0" borderId="3" xfId="0" applyFont="1" applyBorder="1"/>
    <xf numFmtId="0" fontId="12" fillId="0" borderId="3" xfId="1" applyFont="1" applyFill="1" applyBorder="1" applyAlignment="1">
      <alignment horizontal="center"/>
    </xf>
    <xf numFmtId="49" fontId="0" fillId="0" borderId="7" xfId="0" applyNumberFormat="1" applyFont="1" applyBorder="1" applyAlignment="1">
      <alignment horizontal="center" vertical="center" wrapText="1"/>
    </xf>
    <xf numFmtId="49" fontId="0" fillId="0" borderId="7" xfId="0" applyNumberFormat="1" applyBorder="1" applyAlignment="1">
      <alignment horizontal="center" vertical="center" wrapText="1"/>
    </xf>
    <xf numFmtId="49" fontId="0" fillId="0" borderId="5" xfId="0" applyNumberFormat="1" applyBorder="1" applyAlignment="1">
      <alignment horizontal="center" vertical="center" wrapText="1"/>
    </xf>
    <xf numFmtId="0" fontId="16" fillId="8" borderId="11" xfId="0" applyFont="1" applyFill="1" applyBorder="1" applyAlignment="1">
      <alignment horizontal="center" vertical="center"/>
    </xf>
    <xf numFmtId="0" fontId="16" fillId="8" borderId="7" xfId="0" applyFont="1" applyFill="1" applyBorder="1" applyAlignment="1">
      <alignment horizontal="center" vertical="center"/>
    </xf>
    <xf numFmtId="0" fontId="16" fillId="8" borderId="13" xfId="0" applyFont="1" applyFill="1" applyBorder="1" applyAlignment="1">
      <alignment horizontal="center" vertical="center"/>
    </xf>
    <xf numFmtId="0" fontId="16" fillId="8" borderId="8" xfId="0" applyFont="1" applyFill="1" applyBorder="1" applyAlignment="1">
      <alignment horizontal="center" vertical="center"/>
    </xf>
    <xf numFmtId="0" fontId="0" fillId="0" borderId="17" xfId="0" applyBorder="1" applyAlignment="1">
      <alignment horizontal="center"/>
    </xf>
    <xf numFmtId="0" fontId="0" fillId="0" borderId="25" xfId="0" applyBorder="1" applyAlignment="1">
      <alignment horizontal="center"/>
    </xf>
    <xf numFmtId="1" fontId="16" fillId="0" borderId="3" xfId="0" applyNumberFormat="1" applyFont="1" applyBorder="1" applyAlignment="1">
      <alignment horizontal="center" vertical="center"/>
    </xf>
    <xf numFmtId="0" fontId="16" fillId="0" borderId="3" xfId="0" applyNumberFormat="1" applyFont="1" applyBorder="1" applyAlignment="1">
      <alignment horizontal="center" vertical="center"/>
    </xf>
    <xf numFmtId="0" fontId="17" fillId="0" borderId="4" xfId="0" applyNumberFormat="1" applyFont="1" applyBorder="1" applyAlignment="1">
      <alignment horizontal="center" vertical="center"/>
    </xf>
    <xf numFmtId="0" fontId="17" fillId="0" borderId="6" xfId="0" applyNumberFormat="1" applyFont="1" applyBorder="1" applyAlignment="1">
      <alignment horizontal="center" vertical="center"/>
    </xf>
    <xf numFmtId="49" fontId="0" fillId="0" borderId="3" xfId="0" applyNumberFormat="1" applyFont="1" applyBorder="1" applyAlignment="1">
      <alignment horizontal="left" wrapText="1"/>
    </xf>
    <xf numFmtId="0" fontId="0" fillId="0" borderId="3" xfId="0" applyNumberFormat="1" applyBorder="1" applyAlignment="1">
      <alignment horizontal="left" wrapText="1"/>
    </xf>
    <xf numFmtId="0" fontId="0" fillId="0" borderId="3" xfId="0" applyNumberFormat="1" applyBorder="1" applyAlignment="1">
      <alignment horizontal="left" vertical="center" wrapText="1"/>
    </xf>
    <xf numFmtId="0" fontId="11" fillId="3" borderId="0" xfId="0" applyFont="1" applyFill="1" applyBorder="1" applyAlignment="1">
      <alignment horizontal="center" vertical="center"/>
    </xf>
    <xf numFmtId="0" fontId="11" fillId="3" borderId="8" xfId="0" applyFont="1" applyFill="1" applyBorder="1" applyAlignment="1">
      <alignment horizontal="center" vertical="center"/>
    </xf>
    <xf numFmtId="0" fontId="13" fillId="7" borderId="10" xfId="3" applyFont="1" applyFill="1" applyBorder="1" applyAlignment="1">
      <alignment horizontal="center" vertical="center"/>
    </xf>
    <xf numFmtId="0" fontId="13" fillId="7" borderId="0" xfId="3" applyFont="1" applyFill="1" applyBorder="1" applyAlignment="1">
      <alignment horizontal="center" vertical="center"/>
    </xf>
    <xf numFmtId="0" fontId="0" fillId="0" borderId="3" xfId="0" applyBorder="1" applyAlignment="1">
      <alignment horizontal="center"/>
    </xf>
    <xf numFmtId="0" fontId="0" fillId="0" borderId="24" xfId="0" applyBorder="1" applyAlignment="1">
      <alignment horizontal="center"/>
    </xf>
    <xf numFmtId="0" fontId="0" fillId="6" borderId="4" xfId="0" applyFill="1" applyBorder="1" applyAlignment="1">
      <alignment horizontal="center"/>
    </xf>
    <xf numFmtId="0" fontId="0" fillId="6" borderId="5" xfId="0" applyFill="1" applyBorder="1" applyAlignment="1">
      <alignment horizontal="center"/>
    </xf>
    <xf numFmtId="0" fontId="0" fillId="6" borderId="6" xfId="0" applyFill="1" applyBorder="1" applyAlignment="1">
      <alignment horizontal="center"/>
    </xf>
    <xf numFmtId="164" fontId="6" fillId="4" borderId="6" xfId="1" applyNumberFormat="1" applyFont="1" applyFill="1" applyBorder="1" applyAlignment="1">
      <alignment horizontal="center" vertical="center"/>
    </xf>
    <xf numFmtId="164" fontId="6" fillId="4" borderId="17" xfId="1" applyNumberFormat="1" applyFont="1" applyFill="1" applyBorder="1" applyAlignment="1">
      <alignment horizontal="center" vertical="center"/>
    </xf>
    <xf numFmtId="49" fontId="0" fillId="0" borderId="11" xfId="0" applyNumberFormat="1" applyBorder="1" applyAlignment="1">
      <alignment horizontal="center" vertical="center" wrapText="1"/>
    </xf>
    <xf numFmtId="49" fontId="0" fillId="0" borderId="12" xfId="0" applyNumberFormat="1" applyBorder="1" applyAlignment="1">
      <alignment horizontal="center" vertical="center" wrapText="1"/>
    </xf>
    <xf numFmtId="49" fontId="0" fillId="0" borderId="13" xfId="0" applyNumberFormat="1" applyBorder="1" applyAlignment="1">
      <alignment horizontal="center" vertical="center" wrapText="1"/>
    </xf>
    <xf numFmtId="49" fontId="0" fillId="0" borderId="7" xfId="0" applyNumberFormat="1" applyFont="1" applyBorder="1" applyAlignment="1">
      <alignment horizontal="center" vertical="center" wrapText="1"/>
    </xf>
    <xf numFmtId="49" fontId="0" fillId="0" borderId="8" xfId="0" applyNumberFormat="1" applyFont="1" applyBorder="1" applyAlignment="1">
      <alignment horizontal="center" vertical="center" wrapText="1"/>
    </xf>
    <xf numFmtId="49" fontId="0" fillId="0" borderId="5" xfId="0" applyNumberFormat="1" applyBorder="1" applyAlignment="1">
      <alignment horizontal="center" vertical="center" wrapText="1"/>
    </xf>
    <xf numFmtId="49" fontId="0" fillId="0" borderId="7" xfId="0" applyNumberFormat="1" applyBorder="1" applyAlignment="1">
      <alignment horizontal="center" vertical="center" wrapText="1"/>
    </xf>
    <xf numFmtId="49" fontId="0" fillId="0" borderId="8" xfId="0" applyNumberFormat="1" applyBorder="1" applyAlignment="1">
      <alignment horizontal="center" vertical="center" wrapText="1"/>
    </xf>
    <xf numFmtId="0" fontId="11" fillId="3" borderId="14" xfId="0" applyFont="1" applyFill="1" applyBorder="1" applyAlignment="1">
      <alignment horizontal="center" vertical="center" wrapText="1"/>
    </xf>
    <xf numFmtId="0" fontId="11" fillId="3" borderId="15" xfId="0" applyFont="1" applyFill="1" applyBorder="1" applyAlignment="1">
      <alignment horizontal="center" vertical="center"/>
    </xf>
    <xf numFmtId="0" fontId="11" fillId="3" borderId="16" xfId="0" applyFont="1" applyFill="1" applyBorder="1" applyAlignment="1">
      <alignment horizontal="center" vertical="center"/>
    </xf>
    <xf numFmtId="0" fontId="11" fillId="3" borderId="14" xfId="0" applyFont="1" applyFill="1" applyBorder="1" applyAlignment="1">
      <alignment horizontal="center" vertical="center"/>
    </xf>
    <xf numFmtId="0" fontId="0" fillId="0" borderId="3" xfId="0" applyFont="1" applyBorder="1" applyAlignment="1">
      <alignment horizontal="center"/>
    </xf>
    <xf numFmtId="0" fontId="0" fillId="0" borderId="24" xfId="0" applyFont="1" applyBorder="1" applyAlignment="1">
      <alignment horizontal="center"/>
    </xf>
    <xf numFmtId="164" fontId="1" fillId="4" borderId="6" xfId="1" applyNumberFormat="1" applyFont="1" applyFill="1" applyBorder="1" applyAlignment="1">
      <alignment horizontal="center" vertical="center"/>
    </xf>
    <xf numFmtId="164" fontId="1" fillId="4" borderId="17" xfId="1" applyNumberFormat="1" applyFont="1" applyFill="1" applyBorder="1" applyAlignment="1">
      <alignment horizontal="center" vertical="center"/>
    </xf>
    <xf numFmtId="0" fontId="0" fillId="6" borderId="4" xfId="0" applyFont="1" applyFill="1" applyBorder="1" applyAlignment="1">
      <alignment horizontal="center"/>
    </xf>
    <xf numFmtId="0" fontId="0" fillId="6" borderId="5" xfId="0" applyFont="1" applyFill="1" applyBorder="1" applyAlignment="1">
      <alignment horizontal="center"/>
    </xf>
    <xf numFmtId="0" fontId="0" fillId="6" borderId="6" xfId="0" applyFont="1" applyFill="1" applyBorder="1" applyAlignment="1">
      <alignment horizontal="center"/>
    </xf>
  </cellXfs>
  <cellStyles count="196">
    <cellStyle name="Calcolo" xfId="2" builtinId="22"/>
    <cellStyle name="Collegamento ipertestuale" xfId="4" builtinId="8" hidden="1"/>
    <cellStyle name="Collegamento ipertestuale" xfId="6" builtinId="8" hidden="1"/>
    <cellStyle name="Collegamento ipertestuale" xfId="8" builtinId="8" hidden="1"/>
    <cellStyle name="Collegamento ipertestuale" xfId="10" builtinId="8" hidden="1"/>
    <cellStyle name="Collegamento ipertestuale" xfId="12" builtinId="8" hidden="1"/>
    <cellStyle name="Collegamento ipertestuale" xfId="14" builtinId="8" hidden="1"/>
    <cellStyle name="Collegamento ipertestuale" xfId="16" builtinId="8" hidden="1"/>
    <cellStyle name="Collegamento ipertestuale" xfId="18" builtinId="8" hidden="1"/>
    <cellStyle name="Collegamento ipertestuale" xfId="20" builtinId="8" hidden="1"/>
    <cellStyle name="Collegamento ipertestuale" xfId="22" builtinId="8" hidden="1"/>
    <cellStyle name="Collegamento ipertestuale" xfId="24" builtinId="8" hidden="1"/>
    <cellStyle name="Collegamento ipertestuale" xfId="26" builtinId="8" hidden="1"/>
    <cellStyle name="Collegamento ipertestuale" xfId="28" builtinId="8" hidden="1"/>
    <cellStyle name="Collegamento ipertestuale" xfId="30" builtinId="8" hidden="1"/>
    <cellStyle name="Collegamento ipertestuale" xfId="32" builtinId="8" hidden="1"/>
    <cellStyle name="Collegamento ipertestuale" xfId="34" builtinId="8" hidden="1"/>
    <cellStyle name="Collegamento ipertestuale" xfId="36" builtinId="8" hidden="1"/>
    <cellStyle name="Collegamento ipertestuale" xfId="38" builtinId="8" hidden="1"/>
    <cellStyle name="Collegamento ipertestuale" xfId="40" builtinId="8" hidden="1"/>
    <cellStyle name="Collegamento ipertestuale" xfId="42" builtinId="8" hidden="1"/>
    <cellStyle name="Collegamento ipertestuale" xfId="44" builtinId="8" hidden="1"/>
    <cellStyle name="Collegamento ipertestuale" xfId="46" builtinId="8" hidden="1"/>
    <cellStyle name="Collegamento ipertestuale" xfId="48" builtinId="8" hidden="1"/>
    <cellStyle name="Collegamento ipertestuale" xfId="50" builtinId="8" hidden="1"/>
    <cellStyle name="Collegamento ipertestuale" xfId="52" builtinId="8" hidden="1"/>
    <cellStyle name="Collegamento ipertestuale" xfId="54" builtinId="8" hidden="1"/>
    <cellStyle name="Collegamento ipertestuale" xfId="56" builtinId="8" hidden="1"/>
    <cellStyle name="Collegamento ipertestuale" xfId="58" builtinId="8" hidden="1"/>
    <cellStyle name="Collegamento ipertestuale" xfId="60" builtinId="8" hidden="1"/>
    <cellStyle name="Collegamento ipertestuale" xfId="62" builtinId="8" hidden="1"/>
    <cellStyle name="Collegamento ipertestuale" xfId="64" builtinId="8" hidden="1"/>
    <cellStyle name="Collegamento ipertestuale" xfId="66" builtinId="8" hidden="1"/>
    <cellStyle name="Collegamento ipertestuale" xfId="68" builtinId="8" hidden="1"/>
    <cellStyle name="Collegamento ipertestuale" xfId="70" builtinId="8" hidden="1"/>
    <cellStyle name="Collegamento ipertestuale" xfId="72" builtinId="8" hidden="1"/>
    <cellStyle name="Collegamento ipertestuale" xfId="74" builtinId="8" hidden="1"/>
    <cellStyle name="Collegamento ipertestuale" xfId="76" builtinId="8" hidden="1"/>
    <cellStyle name="Collegamento ipertestuale" xfId="78" builtinId="8" hidden="1"/>
    <cellStyle name="Collegamento ipertestuale" xfId="80" builtinId="8" hidden="1"/>
    <cellStyle name="Collegamento ipertestuale" xfId="82" builtinId="8" hidden="1"/>
    <cellStyle name="Collegamento ipertestuale" xfId="84" builtinId="8" hidden="1"/>
    <cellStyle name="Collegamento ipertestuale" xfId="86" builtinId="8" hidden="1"/>
    <cellStyle name="Collegamento ipertestuale" xfId="88" builtinId="8" hidden="1"/>
    <cellStyle name="Collegamento ipertestuale" xfId="90" builtinId="8" hidden="1"/>
    <cellStyle name="Collegamento ipertestuale" xfId="92" builtinId="8" hidden="1"/>
    <cellStyle name="Collegamento ipertestuale" xfId="94" builtinId="8" hidden="1"/>
    <cellStyle name="Collegamento ipertestuale" xfId="96" builtinId="8" hidden="1"/>
    <cellStyle name="Collegamento ipertestuale" xfId="98" builtinId="8" hidden="1"/>
    <cellStyle name="Collegamento ipertestuale" xfId="100" builtinId="8" hidden="1"/>
    <cellStyle name="Collegamento ipertestuale" xfId="102" builtinId="8" hidden="1"/>
    <cellStyle name="Collegamento ipertestuale" xfId="104" builtinId="8" hidden="1"/>
    <cellStyle name="Collegamento ipertestuale" xfId="106" builtinId="8" hidden="1"/>
    <cellStyle name="Collegamento ipertestuale" xfId="108" builtinId="8" hidden="1"/>
    <cellStyle name="Collegamento ipertestuale" xfId="110" builtinId="8" hidden="1"/>
    <cellStyle name="Collegamento ipertestuale" xfId="112" builtinId="8" hidden="1"/>
    <cellStyle name="Collegamento ipertestuale" xfId="114" builtinId="8" hidden="1"/>
    <cellStyle name="Collegamento ipertestuale" xfId="116" builtinId="8" hidden="1"/>
    <cellStyle name="Collegamento ipertestuale" xfId="118" builtinId="8" hidden="1"/>
    <cellStyle name="Collegamento ipertestuale" xfId="120" builtinId="8" hidden="1"/>
    <cellStyle name="Collegamento ipertestuale" xfId="122" builtinId="8" hidden="1"/>
    <cellStyle name="Collegamento ipertestuale" xfId="124" builtinId="8" hidden="1"/>
    <cellStyle name="Collegamento ipertestuale" xfId="126" builtinId="8" hidden="1"/>
    <cellStyle name="Collegamento ipertestuale" xfId="128" builtinId="8" hidden="1"/>
    <cellStyle name="Collegamento ipertestuale" xfId="130" builtinId="8" hidden="1"/>
    <cellStyle name="Collegamento ipertestuale" xfId="132" builtinId="8" hidden="1"/>
    <cellStyle name="Collegamento ipertestuale" xfId="134" builtinId="8" hidden="1"/>
    <cellStyle name="Collegamento ipertestuale" xfId="136" builtinId="8" hidden="1"/>
    <cellStyle name="Collegamento ipertestuale" xfId="138" builtinId="8" hidden="1"/>
    <cellStyle name="Collegamento ipertestuale" xfId="140" builtinId="8" hidden="1"/>
    <cellStyle name="Collegamento ipertestuale" xfId="142" builtinId="8" hidden="1"/>
    <cellStyle name="Collegamento ipertestuale" xfId="144" builtinId="8" hidden="1"/>
    <cellStyle name="Collegamento ipertestuale" xfId="146" builtinId="8" hidden="1"/>
    <cellStyle name="Collegamento ipertestuale" xfId="148" builtinId="8" hidden="1"/>
    <cellStyle name="Collegamento ipertestuale" xfId="150" builtinId="8" hidden="1"/>
    <cellStyle name="Collegamento ipertestuale" xfId="152" builtinId="8" hidden="1"/>
    <cellStyle name="Collegamento ipertestuale" xfId="154" builtinId="8" hidden="1"/>
    <cellStyle name="Collegamento ipertestuale" xfId="156" builtinId="8" hidden="1"/>
    <cellStyle name="Collegamento ipertestuale" xfId="158" builtinId="8" hidden="1"/>
    <cellStyle name="Collegamento ipertestuale" xfId="160" builtinId="8" hidden="1"/>
    <cellStyle name="Collegamento ipertestuale" xfId="162" builtinId="8" hidden="1"/>
    <cellStyle name="Collegamento ipertestuale" xfId="164" builtinId="8" hidden="1"/>
    <cellStyle name="Collegamento ipertestuale" xfId="166" builtinId="8" hidden="1"/>
    <cellStyle name="Collegamento ipertestuale" xfId="168" builtinId="8" hidden="1"/>
    <cellStyle name="Collegamento ipertestuale" xfId="170" builtinId="8" hidden="1"/>
    <cellStyle name="Collegamento ipertestuale" xfId="172" builtinId="8" hidden="1"/>
    <cellStyle name="Collegamento ipertestuale" xfId="174" builtinId="8" hidden="1"/>
    <cellStyle name="Collegamento ipertestuale" xfId="176" builtinId="8" hidden="1"/>
    <cellStyle name="Collegamento ipertestuale" xfId="178" builtinId="8" hidden="1"/>
    <cellStyle name="Collegamento ipertestuale" xfId="180" builtinId="8" hidden="1"/>
    <cellStyle name="Collegamento ipertestuale" xfId="182" builtinId="8" hidden="1"/>
    <cellStyle name="Collegamento ipertestuale" xfId="184" builtinId="8" hidden="1"/>
    <cellStyle name="Collegamento ipertestuale" xfId="186" builtinId="8" hidden="1"/>
    <cellStyle name="Collegamento ipertestuale" xfId="188" builtinId="8" hidden="1"/>
    <cellStyle name="Collegamento ipertestuale" xfId="190" builtinId="8" hidden="1"/>
    <cellStyle name="Collegamento ipertestuale" xfId="192" builtinId="8" hidden="1"/>
    <cellStyle name="Collegamento ipertestuale" xfId="194" builtinId="8" hidden="1"/>
    <cellStyle name="Collegamento visitato" xfId="5" builtinId="9" hidden="1"/>
    <cellStyle name="Collegamento visitato" xfId="7" builtinId="9" hidden="1"/>
    <cellStyle name="Collegamento visitato" xfId="9" builtinId="9" hidden="1"/>
    <cellStyle name="Collegamento visitato" xfId="11" builtinId="9" hidden="1"/>
    <cellStyle name="Collegamento visitato" xfId="13" builtinId="9" hidden="1"/>
    <cellStyle name="Collegamento visitato" xfId="15" builtinId="9" hidden="1"/>
    <cellStyle name="Collegamento visitato" xfId="17" builtinId="9" hidden="1"/>
    <cellStyle name="Collegamento visitato" xfId="19" builtinId="9" hidden="1"/>
    <cellStyle name="Collegamento visitato" xfId="21" builtinId="9" hidden="1"/>
    <cellStyle name="Collegamento visitato" xfId="23" builtinId="9" hidden="1"/>
    <cellStyle name="Collegamento visitato" xfId="25" builtinId="9" hidden="1"/>
    <cellStyle name="Collegamento visitato" xfId="27" builtinId="9" hidden="1"/>
    <cellStyle name="Collegamento visitato" xfId="29" builtinId="9" hidden="1"/>
    <cellStyle name="Collegamento visitato" xfId="31" builtinId="9" hidden="1"/>
    <cellStyle name="Collegamento visitato" xfId="33" builtinId="9" hidden="1"/>
    <cellStyle name="Collegamento visitato" xfId="35" builtinId="9" hidden="1"/>
    <cellStyle name="Collegamento visitato" xfId="37" builtinId="9" hidden="1"/>
    <cellStyle name="Collegamento visitato" xfId="39" builtinId="9" hidden="1"/>
    <cellStyle name="Collegamento visitato" xfId="41" builtinId="9" hidden="1"/>
    <cellStyle name="Collegamento visitato" xfId="43" builtinId="9" hidden="1"/>
    <cellStyle name="Collegamento visitato" xfId="45" builtinId="9" hidden="1"/>
    <cellStyle name="Collegamento visitato" xfId="47" builtinId="9" hidden="1"/>
    <cellStyle name="Collegamento visitato" xfId="49" builtinId="9" hidden="1"/>
    <cellStyle name="Collegamento visitato" xfId="51" builtinId="9" hidden="1"/>
    <cellStyle name="Collegamento visitato" xfId="53" builtinId="9" hidden="1"/>
    <cellStyle name="Collegamento visitato" xfId="55" builtinId="9" hidden="1"/>
    <cellStyle name="Collegamento visitato" xfId="57" builtinId="9" hidden="1"/>
    <cellStyle name="Collegamento visitato" xfId="59" builtinId="9" hidden="1"/>
    <cellStyle name="Collegamento visitato" xfId="61" builtinId="9" hidden="1"/>
    <cellStyle name="Collegamento visitato" xfId="63" builtinId="9" hidden="1"/>
    <cellStyle name="Collegamento visitato" xfId="65" builtinId="9" hidden="1"/>
    <cellStyle name="Collegamento visitato" xfId="67" builtinId="9" hidden="1"/>
    <cellStyle name="Collegamento visitato" xfId="69" builtinId="9" hidden="1"/>
    <cellStyle name="Collegamento visitato" xfId="71" builtinId="9" hidden="1"/>
    <cellStyle name="Collegamento visitato" xfId="73" builtinId="9" hidden="1"/>
    <cellStyle name="Collegamento visitato" xfId="75" builtinId="9" hidden="1"/>
    <cellStyle name="Collegamento visitato" xfId="77" builtinId="9" hidden="1"/>
    <cellStyle name="Collegamento visitato" xfId="79" builtinId="9" hidden="1"/>
    <cellStyle name="Collegamento visitato" xfId="81" builtinId="9" hidden="1"/>
    <cellStyle name="Collegamento visitato" xfId="83" builtinId="9" hidden="1"/>
    <cellStyle name="Collegamento visitato" xfId="85" builtinId="9" hidden="1"/>
    <cellStyle name="Collegamento visitato" xfId="87" builtinId="9" hidden="1"/>
    <cellStyle name="Collegamento visitato" xfId="89" builtinId="9" hidden="1"/>
    <cellStyle name="Collegamento visitato" xfId="91" builtinId="9" hidden="1"/>
    <cellStyle name="Collegamento visitato" xfId="93" builtinId="9" hidden="1"/>
    <cellStyle name="Collegamento visitato" xfId="95" builtinId="9" hidden="1"/>
    <cellStyle name="Collegamento visitato" xfId="97" builtinId="9" hidden="1"/>
    <cellStyle name="Collegamento visitato" xfId="99" builtinId="9" hidden="1"/>
    <cellStyle name="Collegamento visitato" xfId="101" builtinId="9" hidden="1"/>
    <cellStyle name="Collegamento visitato" xfId="103" builtinId="9" hidden="1"/>
    <cellStyle name="Collegamento visitato" xfId="105" builtinId="9" hidden="1"/>
    <cellStyle name="Collegamento visitato" xfId="107" builtinId="9" hidden="1"/>
    <cellStyle name="Collegamento visitato" xfId="109" builtinId="9" hidden="1"/>
    <cellStyle name="Collegamento visitato" xfId="111" builtinId="9" hidden="1"/>
    <cellStyle name="Collegamento visitato" xfId="113" builtinId="9" hidden="1"/>
    <cellStyle name="Collegamento visitato" xfId="115" builtinId="9" hidden="1"/>
    <cellStyle name="Collegamento visitato" xfId="117" builtinId="9" hidden="1"/>
    <cellStyle name="Collegamento visitato" xfId="119" builtinId="9" hidden="1"/>
    <cellStyle name="Collegamento visitato" xfId="121" builtinId="9" hidden="1"/>
    <cellStyle name="Collegamento visitato" xfId="123" builtinId="9" hidden="1"/>
    <cellStyle name="Collegamento visitato" xfId="125" builtinId="9" hidden="1"/>
    <cellStyle name="Collegamento visitato" xfId="127" builtinId="9" hidden="1"/>
    <cellStyle name="Collegamento visitato" xfId="129" builtinId="9" hidden="1"/>
    <cellStyle name="Collegamento visitato" xfId="131" builtinId="9" hidden="1"/>
    <cellStyle name="Collegamento visitato" xfId="133" builtinId="9" hidden="1"/>
    <cellStyle name="Collegamento visitato" xfId="135" builtinId="9" hidden="1"/>
    <cellStyle name="Collegamento visitato" xfId="137" builtinId="9" hidden="1"/>
    <cellStyle name="Collegamento visitato" xfId="139" builtinId="9" hidden="1"/>
    <cellStyle name="Collegamento visitato" xfId="141" builtinId="9" hidden="1"/>
    <cellStyle name="Collegamento visitato" xfId="143" builtinId="9" hidden="1"/>
    <cellStyle name="Collegamento visitato" xfId="145" builtinId="9" hidden="1"/>
    <cellStyle name="Collegamento visitato" xfId="147" builtinId="9" hidden="1"/>
    <cellStyle name="Collegamento visitato" xfId="149" builtinId="9" hidden="1"/>
    <cellStyle name="Collegamento visitato" xfId="151" builtinId="9" hidden="1"/>
    <cellStyle name="Collegamento visitato" xfId="153" builtinId="9" hidden="1"/>
    <cellStyle name="Collegamento visitato" xfId="155" builtinId="9" hidden="1"/>
    <cellStyle name="Collegamento visitato" xfId="157" builtinId="9" hidden="1"/>
    <cellStyle name="Collegamento visitato" xfId="159" builtinId="9" hidden="1"/>
    <cellStyle name="Collegamento visitato" xfId="161" builtinId="9" hidden="1"/>
    <cellStyle name="Collegamento visitato" xfId="163" builtinId="9" hidden="1"/>
    <cellStyle name="Collegamento visitato" xfId="165" builtinId="9" hidden="1"/>
    <cellStyle name="Collegamento visitato" xfId="167" builtinId="9" hidden="1"/>
    <cellStyle name="Collegamento visitato" xfId="169" builtinId="9" hidden="1"/>
    <cellStyle name="Collegamento visitato" xfId="171" builtinId="9" hidden="1"/>
    <cellStyle name="Collegamento visitato" xfId="173" builtinId="9" hidden="1"/>
    <cellStyle name="Collegamento visitato" xfId="175" builtinId="9" hidden="1"/>
    <cellStyle name="Collegamento visitato" xfId="177" builtinId="9" hidden="1"/>
    <cellStyle name="Collegamento visitato" xfId="179" builtinId="9" hidden="1"/>
    <cellStyle name="Collegamento visitato" xfId="181" builtinId="9" hidden="1"/>
    <cellStyle name="Collegamento visitato" xfId="183" builtinId="9" hidden="1"/>
    <cellStyle name="Collegamento visitato" xfId="185" builtinId="9" hidden="1"/>
    <cellStyle name="Collegamento visitato" xfId="187" builtinId="9" hidden="1"/>
    <cellStyle name="Collegamento visitato" xfId="189" builtinId="9" hidden="1"/>
    <cellStyle name="Collegamento visitato" xfId="191" builtinId="9" hidden="1"/>
    <cellStyle name="Collegamento visitato" xfId="193" builtinId="9" hidden="1"/>
    <cellStyle name="Collegamento visitato" xfId="195" builtinId="9" hidden="1"/>
    <cellStyle name="Normale" xfId="0" builtinId="0"/>
    <cellStyle name="Output" xfId="1" builtinId="21"/>
    <cellStyle name="Titolo 1" xfId="3" builtinId="16"/>
  </cellStyles>
  <dxfs count="60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theme" Target="theme/theme1.xml"/><Relationship Id="rId36" Type="http://schemas.openxmlformats.org/officeDocument/2006/relationships/styles" Target="styles.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sharedStrings" Target="sharedStrings.xml"/><Relationship Id="rId38"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it-IT"/>
              <a:t>Istogramma dei voti</a:t>
            </a:r>
          </a:p>
        </c:rich>
      </c:tx>
      <c:layout>
        <c:manualLayout>
          <c:xMode val="edge"/>
          <c:yMode val="edge"/>
          <c:x val="0.40910220638166"/>
          <c:y val="0.00813008130081301"/>
        </c:manualLayout>
      </c:layout>
      <c:overlay val="0"/>
    </c:title>
    <c:autoTitleDeleted val="0"/>
    <c:plotArea>
      <c:layout>
        <c:manualLayout>
          <c:layoutTarget val="inner"/>
          <c:xMode val="edge"/>
          <c:yMode val="edge"/>
          <c:x val="0.121021746713339"/>
          <c:y val="0.0815475961846233"/>
          <c:w val="0.857291663866753"/>
          <c:h val="0.834064240445554"/>
        </c:manualLayout>
      </c:layout>
      <c:barChart>
        <c:barDir val="bar"/>
        <c:grouping val="clustered"/>
        <c:varyColors val="0"/>
        <c:ser>
          <c:idx val="0"/>
          <c:order val="0"/>
          <c:tx>
            <c:v>Voto (_/15)</c:v>
          </c:tx>
          <c:invertIfNegative val="0"/>
          <c:cat>
            <c:multiLvlStrRef>
              <c:f>Registro!$B$4:$B$35</c:f>
            </c:multiLvlStrRef>
          </c:cat>
          <c:val>
            <c:numRef>
              <c:f>Registro!$D$4:$D$35</c:f>
              <c:numCache>
                <c:formatCode>General</c:formatCode>
                <c:ptCount val="3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numCache>
            </c:numRef>
          </c:val>
        </c:ser>
        <c:dLbls>
          <c:showLegendKey val="0"/>
          <c:showVal val="1"/>
          <c:showCatName val="0"/>
          <c:showSerName val="0"/>
          <c:showPercent val="0"/>
          <c:showBubbleSize val="0"/>
        </c:dLbls>
        <c:gapWidth val="75"/>
        <c:axId val="2074048232"/>
        <c:axId val="2073720920"/>
      </c:barChart>
      <c:scatterChart>
        <c:scatterStyle val="smoothMarker"/>
        <c:varyColors val="0"/>
        <c:ser>
          <c:idx val="1"/>
          <c:order val="1"/>
          <c:tx>
            <c:v>Voto Medio</c:v>
          </c:tx>
          <c:spPr>
            <a:ln w="22225">
              <a:solidFill>
                <a:srgbClr val="00B050"/>
              </a:solidFill>
            </a:ln>
          </c:spPr>
          <c:marker>
            <c:symbol val="none"/>
          </c:marker>
          <c:xVal>
            <c:numRef>
              <c:f>Registro!$G$3:$G$6</c:f>
            </c:numRef>
          </c:xVal>
          <c:yVal>
            <c:numRef>
              <c:f>Registro!$H$3:$H$6</c:f>
              <c:numCache>
                <c:formatCode>0.00</c:formatCode>
                <c:ptCount val="4"/>
                <c:pt idx="0">
                  <c:v>0.0</c:v>
                </c:pt>
                <c:pt idx="1">
                  <c:v>0.0</c:v>
                </c:pt>
                <c:pt idx="2">
                  <c:v>0.0</c:v>
                </c:pt>
                <c:pt idx="3">
                  <c:v>0.0</c:v>
                </c:pt>
              </c:numCache>
            </c:numRef>
          </c:yVal>
          <c:smooth val="1"/>
        </c:ser>
        <c:ser>
          <c:idx val="2"/>
          <c:order val="2"/>
          <c:tx>
            <c:v>Sufficienza</c:v>
          </c:tx>
          <c:spPr>
            <a:ln w="19050">
              <a:solidFill>
                <a:srgbClr val="FF0000"/>
              </a:solidFill>
            </a:ln>
          </c:spPr>
          <c:marker>
            <c:symbol val="none"/>
          </c:marker>
          <c:xVal>
            <c:numRef>
              <c:f>Registro!$G$7:$G$10</c:f>
            </c:numRef>
          </c:xVal>
          <c:yVal>
            <c:numRef>
              <c:f>Registro!$H$7:$H$10</c:f>
              <c:numCache>
                <c:formatCode>0.00</c:formatCode>
                <c:ptCount val="4"/>
                <c:pt idx="0">
                  <c:v>0.0</c:v>
                </c:pt>
                <c:pt idx="1">
                  <c:v>0.0</c:v>
                </c:pt>
                <c:pt idx="2">
                  <c:v>0.0</c:v>
                </c:pt>
                <c:pt idx="3">
                  <c:v>0.0</c:v>
                </c:pt>
              </c:numCache>
            </c:numRef>
          </c:yVal>
          <c:smooth val="1"/>
        </c:ser>
        <c:dLbls>
          <c:showLegendKey val="0"/>
          <c:showVal val="0"/>
          <c:showCatName val="0"/>
          <c:showSerName val="0"/>
          <c:showPercent val="0"/>
          <c:showBubbleSize val="0"/>
        </c:dLbls>
        <c:axId val="-2064812072"/>
        <c:axId val="-2064813496"/>
      </c:scatterChart>
      <c:catAx>
        <c:axId val="2074048232"/>
        <c:scaling>
          <c:orientation val="minMax"/>
        </c:scaling>
        <c:delete val="0"/>
        <c:axPos val="l"/>
        <c:majorTickMark val="none"/>
        <c:minorTickMark val="none"/>
        <c:tickLblPos val="nextTo"/>
        <c:crossAx val="2073720920"/>
        <c:crosses val="autoZero"/>
        <c:auto val="1"/>
        <c:lblAlgn val="ctr"/>
        <c:lblOffset val="100"/>
        <c:noMultiLvlLbl val="0"/>
      </c:catAx>
      <c:valAx>
        <c:axId val="2073720920"/>
        <c:scaling>
          <c:orientation val="minMax"/>
          <c:max val="15.0"/>
          <c:min val="0.0"/>
        </c:scaling>
        <c:delete val="0"/>
        <c:axPos val="b"/>
        <c:numFmt formatCode="General" sourceLinked="1"/>
        <c:majorTickMark val="none"/>
        <c:minorTickMark val="none"/>
        <c:tickLblPos val="nextTo"/>
        <c:crossAx val="2074048232"/>
        <c:crosses val="autoZero"/>
        <c:crossBetween val="between"/>
        <c:majorUnit val="2.0"/>
      </c:valAx>
      <c:valAx>
        <c:axId val="-2064813496"/>
        <c:scaling>
          <c:orientation val="minMax"/>
          <c:max val="3.0"/>
        </c:scaling>
        <c:delete val="1"/>
        <c:axPos val="r"/>
        <c:numFmt formatCode="0.00" sourceLinked="1"/>
        <c:majorTickMark val="out"/>
        <c:minorTickMark val="none"/>
        <c:tickLblPos val="nextTo"/>
        <c:crossAx val="-2064812072"/>
        <c:crosses val="max"/>
        <c:crossBetween val="midCat"/>
      </c:valAx>
      <c:valAx>
        <c:axId val="-2064812072"/>
        <c:scaling>
          <c:orientation val="minMax"/>
        </c:scaling>
        <c:delete val="1"/>
        <c:axPos val="b"/>
        <c:numFmt formatCode="0.00" sourceLinked="1"/>
        <c:majorTickMark val="out"/>
        <c:minorTickMark val="none"/>
        <c:tickLblPos val="nextTo"/>
        <c:crossAx val="-2064813496"/>
        <c:crosses val="autoZero"/>
        <c:crossBetween val="midCat"/>
      </c:valAx>
    </c:plotArea>
    <c:legend>
      <c:legendPos val="b"/>
      <c:layout>
        <c:manualLayout>
          <c:xMode val="edge"/>
          <c:yMode val="edge"/>
          <c:x val="0.325288671100208"/>
          <c:y val="0.955038729914858"/>
          <c:w val="0.458885704841995"/>
          <c:h val="0.0367538889955829"/>
        </c:manualLayout>
      </c:layout>
      <c:overlay val="0"/>
    </c:legend>
    <c:plotVisOnly val="1"/>
    <c:dispBlanksAs val="zero"/>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1"/>
    <c:plotArea>
      <c:layout/>
      <c:radarChart>
        <c:radarStyle val="marker"/>
        <c:varyColors val="0"/>
        <c:ser>
          <c:idx val="0"/>
          <c:order val="0"/>
          <c:spPr>
            <a:ln>
              <a:solidFill>
                <a:srgbClr val="0070C0"/>
              </a:solidFill>
            </a:ln>
          </c:spPr>
          <c:marker>
            <c:symbol val="circle"/>
            <c:size val="7"/>
            <c:spPr>
              <a:solidFill>
                <a:srgbClr val="0070C0"/>
              </a:solidFill>
              <a:ln>
                <a:solidFill>
                  <a:schemeClr val="accent1"/>
                </a:solidFill>
              </a:ln>
            </c:spPr>
          </c:marker>
          <c:cat>
            <c:strRef>
              <c:f>('Studente 9'!$A$8,'Studente 9'!$A$12,'Studente 9'!$A$15,'Studente 9'!$A$18)</c:f>
              <c:strCache>
                <c:ptCount val="4"/>
                <c:pt idx="0">
                  <c:v>Esaminare la situazione fisica proposta formulando le ipotesi esplicative attraverso modelli o analogie o leggi</c:v>
                </c:pt>
                <c:pt idx="1">
                  <c:v>Formalizzare situazioni problematiche e applicare gli strumenti matematici e disciplinari rilevanti per la loro risoluzione</c:v>
                </c:pt>
                <c:pt idx="2">
                  <c:v>Interpretare e/o elaborare i dati proposti, anche di natura sperimentale, verificandone la pertinenza al modello scelto</c:v>
                </c:pt>
                <c:pt idx="3">
                  <c:v>Descrivere il processo risolutivo adottato e comunicare i risultati ottenuti valutandone la coerenza con la situazione problematica proposta</c:v>
                </c:pt>
              </c:strCache>
            </c:strRef>
          </c:cat>
          <c:val>
            <c:numRef>
              <c:f>('Studente 9'!$P$8,'Studente 9'!$P$12,'Studente 9'!$P$15,'Studente 9'!$P$18)</c:f>
              <c:numCache>
                <c:formatCode>;;;</c:formatCode>
                <c:ptCount val="4"/>
                <c:pt idx="0">
                  <c:v>0.0</c:v>
                </c:pt>
                <c:pt idx="1">
                  <c:v>0.0</c:v>
                </c:pt>
                <c:pt idx="2">
                  <c:v>0.0</c:v>
                </c:pt>
                <c:pt idx="3">
                  <c:v>0.0</c:v>
                </c:pt>
              </c:numCache>
            </c:numRef>
          </c:val>
        </c:ser>
        <c:dLbls>
          <c:showLegendKey val="0"/>
          <c:showVal val="0"/>
          <c:showCatName val="0"/>
          <c:showSerName val="0"/>
          <c:showPercent val="0"/>
          <c:showBubbleSize val="0"/>
        </c:dLbls>
        <c:axId val="-2062630008"/>
        <c:axId val="2114580552"/>
      </c:radarChart>
      <c:catAx>
        <c:axId val="-2062630008"/>
        <c:scaling>
          <c:orientation val="minMax"/>
        </c:scaling>
        <c:delete val="0"/>
        <c:axPos val="b"/>
        <c:majorGridlines/>
        <c:numFmt formatCode="General" sourceLinked="0"/>
        <c:majorTickMark val="none"/>
        <c:minorTickMark val="none"/>
        <c:tickLblPos val="nextTo"/>
        <c:crossAx val="2114580552"/>
        <c:crosses val="autoZero"/>
        <c:auto val="1"/>
        <c:lblAlgn val="ctr"/>
        <c:lblOffset val="100"/>
        <c:noMultiLvlLbl val="0"/>
      </c:catAx>
      <c:valAx>
        <c:axId val="2114580552"/>
        <c:scaling>
          <c:orientation val="minMax"/>
          <c:max val="1.0"/>
          <c:min val="0.0"/>
        </c:scaling>
        <c:delete val="0"/>
        <c:axPos val="l"/>
        <c:majorGridlines/>
        <c:numFmt formatCode=";;;" sourceLinked="1"/>
        <c:majorTickMark val="out"/>
        <c:minorTickMark val="none"/>
        <c:tickLblPos val="nextTo"/>
        <c:spPr>
          <a:noFill/>
        </c:spPr>
        <c:crossAx val="-2062630008"/>
        <c:crosses val="autoZero"/>
        <c:crossBetween val="between"/>
      </c:valAx>
      <c:spPr>
        <a:noFill/>
      </c:spPr>
    </c:plotArea>
    <c:plotVisOnly val="1"/>
    <c:dispBlanksAs val="gap"/>
    <c:showDLblsOverMax val="0"/>
  </c:chart>
  <c:spPr>
    <a:solidFill>
      <a:schemeClr val="lt1"/>
    </a:solidFill>
    <a:ln w="25400" cap="flat" cmpd="sng" algn="ctr">
      <a:noFill/>
      <a:prstDash val="solid"/>
    </a:ln>
    <a:effectLst/>
  </c:spPr>
  <c:txPr>
    <a:bodyPr/>
    <a:lstStyle/>
    <a:p>
      <a:pPr>
        <a:defRPr>
          <a:solidFill>
            <a:schemeClr val="dk1"/>
          </a:solidFill>
          <a:latin typeface="+mn-lt"/>
          <a:ea typeface="+mn-ea"/>
          <a:cs typeface="+mn-cs"/>
        </a:defRPr>
      </a:pPr>
      <a:endParaRPr lang="it-I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1"/>
    <c:plotArea>
      <c:layout/>
      <c:radarChart>
        <c:radarStyle val="marker"/>
        <c:varyColors val="0"/>
        <c:ser>
          <c:idx val="0"/>
          <c:order val="0"/>
          <c:spPr>
            <a:ln>
              <a:solidFill>
                <a:srgbClr val="0070C0"/>
              </a:solidFill>
            </a:ln>
          </c:spPr>
          <c:marker>
            <c:symbol val="circle"/>
            <c:size val="7"/>
            <c:spPr>
              <a:solidFill>
                <a:srgbClr val="0070C0"/>
              </a:solidFill>
              <a:ln>
                <a:solidFill>
                  <a:schemeClr val="accent1"/>
                </a:solidFill>
              </a:ln>
            </c:spPr>
          </c:marker>
          <c:cat>
            <c:strRef>
              <c:f>('Studente 10'!$A$8,'Studente 10'!$A$12,'Studente 10'!$A$15,'Studente 10'!$A$18)</c:f>
              <c:strCache>
                <c:ptCount val="4"/>
                <c:pt idx="0">
                  <c:v>Esaminare la situazione fisica proposta formulando le ipotesi esplicative attraverso modelli o analogie o leggi</c:v>
                </c:pt>
                <c:pt idx="1">
                  <c:v>Formalizzare situazioni problematiche e applicare gli strumenti matematici e disciplinari rilevanti per la loro risoluzione</c:v>
                </c:pt>
                <c:pt idx="2">
                  <c:v>Interpretare e/o elaborare i dati proposti, anche di natura sperimentale, verificandone la pertinenza al modello scelto</c:v>
                </c:pt>
                <c:pt idx="3">
                  <c:v>Descrivere il processo risolutivo adottato e comunicare i risultati ottenuti valutandone la coerenza con la situazione problematica proposta</c:v>
                </c:pt>
              </c:strCache>
            </c:strRef>
          </c:cat>
          <c:val>
            <c:numRef>
              <c:f>('Studente 10'!$P$8,'Studente 10'!$P$12,'Studente 10'!$P$15,'Studente 10'!$P$18)</c:f>
              <c:numCache>
                <c:formatCode>;;;</c:formatCode>
                <c:ptCount val="4"/>
                <c:pt idx="0">
                  <c:v>0.0</c:v>
                </c:pt>
                <c:pt idx="1">
                  <c:v>0.0</c:v>
                </c:pt>
                <c:pt idx="2">
                  <c:v>0.0</c:v>
                </c:pt>
                <c:pt idx="3">
                  <c:v>0.0</c:v>
                </c:pt>
              </c:numCache>
            </c:numRef>
          </c:val>
        </c:ser>
        <c:dLbls>
          <c:showLegendKey val="0"/>
          <c:showVal val="0"/>
          <c:showCatName val="0"/>
          <c:showSerName val="0"/>
          <c:showPercent val="0"/>
          <c:showBubbleSize val="0"/>
        </c:dLbls>
        <c:axId val="2083772616"/>
        <c:axId val="2082483032"/>
      </c:radarChart>
      <c:catAx>
        <c:axId val="2083772616"/>
        <c:scaling>
          <c:orientation val="minMax"/>
        </c:scaling>
        <c:delete val="0"/>
        <c:axPos val="b"/>
        <c:majorGridlines/>
        <c:numFmt formatCode="General" sourceLinked="0"/>
        <c:majorTickMark val="none"/>
        <c:minorTickMark val="none"/>
        <c:tickLblPos val="nextTo"/>
        <c:crossAx val="2082483032"/>
        <c:crosses val="autoZero"/>
        <c:auto val="1"/>
        <c:lblAlgn val="ctr"/>
        <c:lblOffset val="100"/>
        <c:noMultiLvlLbl val="0"/>
      </c:catAx>
      <c:valAx>
        <c:axId val="2082483032"/>
        <c:scaling>
          <c:orientation val="minMax"/>
          <c:max val="1.0"/>
          <c:min val="0.0"/>
        </c:scaling>
        <c:delete val="0"/>
        <c:axPos val="l"/>
        <c:majorGridlines/>
        <c:numFmt formatCode=";;;" sourceLinked="1"/>
        <c:majorTickMark val="out"/>
        <c:minorTickMark val="none"/>
        <c:tickLblPos val="nextTo"/>
        <c:spPr>
          <a:noFill/>
        </c:spPr>
        <c:crossAx val="2083772616"/>
        <c:crosses val="autoZero"/>
        <c:crossBetween val="between"/>
      </c:valAx>
      <c:spPr>
        <a:noFill/>
      </c:spPr>
    </c:plotArea>
    <c:plotVisOnly val="1"/>
    <c:dispBlanksAs val="gap"/>
    <c:showDLblsOverMax val="0"/>
  </c:chart>
  <c:spPr>
    <a:solidFill>
      <a:schemeClr val="lt1"/>
    </a:solidFill>
    <a:ln w="25400" cap="flat" cmpd="sng" algn="ctr">
      <a:noFill/>
      <a:prstDash val="solid"/>
    </a:ln>
    <a:effectLst/>
  </c:spPr>
  <c:txPr>
    <a:bodyPr/>
    <a:lstStyle/>
    <a:p>
      <a:pPr>
        <a:defRPr>
          <a:solidFill>
            <a:schemeClr val="dk1"/>
          </a:solidFill>
          <a:latin typeface="+mn-lt"/>
          <a:ea typeface="+mn-ea"/>
          <a:cs typeface="+mn-cs"/>
        </a:defRPr>
      </a:pPr>
      <a:endParaRPr lang="it-I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1"/>
    <c:plotArea>
      <c:layout/>
      <c:radarChart>
        <c:radarStyle val="marker"/>
        <c:varyColors val="0"/>
        <c:ser>
          <c:idx val="0"/>
          <c:order val="0"/>
          <c:spPr>
            <a:ln>
              <a:solidFill>
                <a:srgbClr val="0070C0"/>
              </a:solidFill>
            </a:ln>
          </c:spPr>
          <c:marker>
            <c:symbol val="circle"/>
            <c:size val="7"/>
            <c:spPr>
              <a:solidFill>
                <a:srgbClr val="0070C0"/>
              </a:solidFill>
              <a:ln>
                <a:solidFill>
                  <a:schemeClr val="accent1"/>
                </a:solidFill>
              </a:ln>
            </c:spPr>
          </c:marker>
          <c:cat>
            <c:strRef>
              <c:f>('Studente 11'!$A$8,'Studente 11'!$A$12,'Studente 11'!$A$15,'Studente 11'!$A$18)</c:f>
              <c:strCache>
                <c:ptCount val="4"/>
                <c:pt idx="0">
                  <c:v>Esaminare la situazione fisica proposta formulando le ipotesi esplicative attraverso modelli o analogie o leggi</c:v>
                </c:pt>
                <c:pt idx="1">
                  <c:v>Formalizzare situazioni problematiche e applicare gli strumenti matematici e disciplinari rilevanti per la loro risoluzione</c:v>
                </c:pt>
                <c:pt idx="2">
                  <c:v>Interpretare e/o elaborare i dati proposti, anche di natura sperimentale, verificandone la pertinenza al modello scelto</c:v>
                </c:pt>
                <c:pt idx="3">
                  <c:v>Descrivere il processo risolutivo adottato e comunicare i risultati ottenuti valutandone la coerenza con la situazione problematica proposta</c:v>
                </c:pt>
              </c:strCache>
            </c:strRef>
          </c:cat>
          <c:val>
            <c:numRef>
              <c:f>('Studente 11'!$P$8,'Studente 11'!$P$12,'Studente 11'!$P$15,'Studente 11'!$P$18)</c:f>
              <c:numCache>
                <c:formatCode>;;;</c:formatCode>
                <c:ptCount val="4"/>
                <c:pt idx="0">
                  <c:v>0.0</c:v>
                </c:pt>
                <c:pt idx="1">
                  <c:v>0.0</c:v>
                </c:pt>
                <c:pt idx="2">
                  <c:v>0.0</c:v>
                </c:pt>
                <c:pt idx="3">
                  <c:v>0.0</c:v>
                </c:pt>
              </c:numCache>
            </c:numRef>
          </c:val>
        </c:ser>
        <c:dLbls>
          <c:showLegendKey val="0"/>
          <c:showVal val="0"/>
          <c:showCatName val="0"/>
          <c:showSerName val="0"/>
          <c:showPercent val="0"/>
          <c:showBubbleSize val="0"/>
        </c:dLbls>
        <c:axId val="2083909944"/>
        <c:axId val="2083914808"/>
      </c:radarChart>
      <c:catAx>
        <c:axId val="2083909944"/>
        <c:scaling>
          <c:orientation val="minMax"/>
        </c:scaling>
        <c:delete val="0"/>
        <c:axPos val="b"/>
        <c:majorGridlines/>
        <c:numFmt formatCode="General" sourceLinked="0"/>
        <c:majorTickMark val="none"/>
        <c:minorTickMark val="none"/>
        <c:tickLblPos val="nextTo"/>
        <c:crossAx val="2083914808"/>
        <c:crosses val="autoZero"/>
        <c:auto val="1"/>
        <c:lblAlgn val="ctr"/>
        <c:lblOffset val="100"/>
        <c:noMultiLvlLbl val="0"/>
      </c:catAx>
      <c:valAx>
        <c:axId val="2083914808"/>
        <c:scaling>
          <c:orientation val="minMax"/>
          <c:max val="1.0"/>
          <c:min val="0.0"/>
        </c:scaling>
        <c:delete val="0"/>
        <c:axPos val="l"/>
        <c:majorGridlines/>
        <c:numFmt formatCode=";;;" sourceLinked="1"/>
        <c:majorTickMark val="out"/>
        <c:minorTickMark val="none"/>
        <c:tickLblPos val="nextTo"/>
        <c:spPr>
          <a:noFill/>
        </c:spPr>
        <c:crossAx val="2083909944"/>
        <c:crosses val="autoZero"/>
        <c:crossBetween val="between"/>
      </c:valAx>
      <c:spPr>
        <a:noFill/>
      </c:spPr>
    </c:plotArea>
    <c:plotVisOnly val="1"/>
    <c:dispBlanksAs val="gap"/>
    <c:showDLblsOverMax val="0"/>
  </c:chart>
  <c:spPr>
    <a:solidFill>
      <a:schemeClr val="lt1"/>
    </a:solidFill>
    <a:ln w="25400" cap="flat" cmpd="sng" algn="ctr">
      <a:noFill/>
      <a:prstDash val="solid"/>
    </a:ln>
    <a:effectLst/>
  </c:spPr>
  <c:txPr>
    <a:bodyPr/>
    <a:lstStyle/>
    <a:p>
      <a:pPr>
        <a:defRPr>
          <a:solidFill>
            <a:schemeClr val="dk1"/>
          </a:solidFill>
          <a:latin typeface="+mn-lt"/>
          <a:ea typeface="+mn-ea"/>
          <a:cs typeface="+mn-cs"/>
        </a:defRPr>
      </a:pPr>
      <a:endParaRPr lang="it-I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1"/>
    <c:plotArea>
      <c:layout/>
      <c:radarChart>
        <c:radarStyle val="marker"/>
        <c:varyColors val="0"/>
        <c:ser>
          <c:idx val="0"/>
          <c:order val="0"/>
          <c:spPr>
            <a:ln>
              <a:solidFill>
                <a:srgbClr val="0070C0"/>
              </a:solidFill>
            </a:ln>
          </c:spPr>
          <c:marker>
            <c:symbol val="circle"/>
            <c:size val="7"/>
            <c:spPr>
              <a:solidFill>
                <a:srgbClr val="0070C0"/>
              </a:solidFill>
              <a:ln>
                <a:solidFill>
                  <a:schemeClr val="accent1"/>
                </a:solidFill>
              </a:ln>
            </c:spPr>
          </c:marker>
          <c:cat>
            <c:strRef>
              <c:f>('Studente 12'!$A$8,'Studente 12'!$A$12,'Studente 12'!$A$15,'Studente 12'!$A$18)</c:f>
              <c:strCache>
                <c:ptCount val="4"/>
                <c:pt idx="0">
                  <c:v>Esaminare la situazione fisica proposta formulando le ipotesi esplicative attraverso modelli o analogie o leggi</c:v>
                </c:pt>
                <c:pt idx="1">
                  <c:v>Formalizzare situazioni problematiche e applicare gli strumenti matematici e disciplinari rilevanti per la loro risoluzione</c:v>
                </c:pt>
                <c:pt idx="2">
                  <c:v>Interpretare e/o elaborare i dati proposti, anche di natura sperimentale, verificandone la pertinenza al modello scelto</c:v>
                </c:pt>
                <c:pt idx="3">
                  <c:v>Descrivere il processo risolutivo adottato e comunicare i risultati ottenuti valutandone la coerenza con la situazione problematica proposta</c:v>
                </c:pt>
              </c:strCache>
            </c:strRef>
          </c:cat>
          <c:val>
            <c:numRef>
              <c:f>('Studente 12'!$P$8,'Studente 12'!$P$12,'Studente 12'!$P$15,'Studente 12'!$P$18)</c:f>
              <c:numCache>
                <c:formatCode>;;;</c:formatCode>
                <c:ptCount val="4"/>
                <c:pt idx="0">
                  <c:v>0.0</c:v>
                </c:pt>
                <c:pt idx="1">
                  <c:v>0.0</c:v>
                </c:pt>
                <c:pt idx="2">
                  <c:v>0.0</c:v>
                </c:pt>
                <c:pt idx="3">
                  <c:v>0.0</c:v>
                </c:pt>
              </c:numCache>
            </c:numRef>
          </c:val>
        </c:ser>
        <c:dLbls>
          <c:showLegendKey val="0"/>
          <c:showVal val="0"/>
          <c:showCatName val="0"/>
          <c:showSerName val="0"/>
          <c:showPercent val="0"/>
          <c:showBubbleSize val="0"/>
        </c:dLbls>
        <c:axId val="-2063122008"/>
        <c:axId val="-2063117144"/>
      </c:radarChart>
      <c:catAx>
        <c:axId val="-2063122008"/>
        <c:scaling>
          <c:orientation val="minMax"/>
        </c:scaling>
        <c:delete val="0"/>
        <c:axPos val="b"/>
        <c:majorGridlines/>
        <c:numFmt formatCode="General" sourceLinked="0"/>
        <c:majorTickMark val="none"/>
        <c:minorTickMark val="none"/>
        <c:tickLblPos val="nextTo"/>
        <c:crossAx val="-2063117144"/>
        <c:crosses val="autoZero"/>
        <c:auto val="1"/>
        <c:lblAlgn val="ctr"/>
        <c:lblOffset val="100"/>
        <c:noMultiLvlLbl val="0"/>
      </c:catAx>
      <c:valAx>
        <c:axId val="-2063117144"/>
        <c:scaling>
          <c:orientation val="minMax"/>
          <c:max val="1.0"/>
          <c:min val="0.0"/>
        </c:scaling>
        <c:delete val="0"/>
        <c:axPos val="l"/>
        <c:majorGridlines/>
        <c:numFmt formatCode=";;;" sourceLinked="1"/>
        <c:majorTickMark val="out"/>
        <c:minorTickMark val="none"/>
        <c:tickLblPos val="nextTo"/>
        <c:spPr>
          <a:noFill/>
        </c:spPr>
        <c:crossAx val="-2063122008"/>
        <c:crosses val="autoZero"/>
        <c:crossBetween val="between"/>
      </c:valAx>
      <c:spPr>
        <a:noFill/>
      </c:spPr>
    </c:plotArea>
    <c:plotVisOnly val="1"/>
    <c:dispBlanksAs val="gap"/>
    <c:showDLblsOverMax val="0"/>
  </c:chart>
  <c:spPr>
    <a:solidFill>
      <a:schemeClr val="lt1"/>
    </a:solidFill>
    <a:ln w="25400" cap="flat" cmpd="sng" algn="ctr">
      <a:noFill/>
      <a:prstDash val="solid"/>
    </a:ln>
    <a:effectLst/>
  </c:spPr>
  <c:txPr>
    <a:bodyPr/>
    <a:lstStyle/>
    <a:p>
      <a:pPr>
        <a:defRPr>
          <a:solidFill>
            <a:schemeClr val="dk1"/>
          </a:solidFill>
          <a:latin typeface="+mn-lt"/>
          <a:ea typeface="+mn-ea"/>
          <a:cs typeface="+mn-cs"/>
        </a:defRPr>
      </a:pPr>
      <a:endParaRPr lang="it-IT"/>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1"/>
    <c:plotArea>
      <c:layout/>
      <c:radarChart>
        <c:radarStyle val="marker"/>
        <c:varyColors val="0"/>
        <c:ser>
          <c:idx val="0"/>
          <c:order val="0"/>
          <c:spPr>
            <a:ln>
              <a:solidFill>
                <a:srgbClr val="0070C0"/>
              </a:solidFill>
            </a:ln>
          </c:spPr>
          <c:marker>
            <c:symbol val="circle"/>
            <c:size val="7"/>
            <c:spPr>
              <a:solidFill>
                <a:srgbClr val="0070C0"/>
              </a:solidFill>
              <a:ln>
                <a:solidFill>
                  <a:schemeClr val="accent1"/>
                </a:solidFill>
              </a:ln>
            </c:spPr>
          </c:marker>
          <c:cat>
            <c:strRef>
              <c:f>('Studente 13'!$A$8,'Studente 13'!$A$12,'Studente 13'!$A$15,'Studente 13'!$A$18)</c:f>
              <c:strCache>
                <c:ptCount val="4"/>
                <c:pt idx="0">
                  <c:v>Esaminare la situazione fisica proposta formulando le ipotesi esplicative attraverso modelli o analogie o leggi</c:v>
                </c:pt>
                <c:pt idx="1">
                  <c:v>Formalizzare situazioni problematiche e applicare gli strumenti matematici e disciplinari rilevanti per la loro risoluzione</c:v>
                </c:pt>
                <c:pt idx="2">
                  <c:v>Interpretare e/o elaborare i dati proposti, anche di natura sperimentale, verificandone la pertinenza al modello scelto</c:v>
                </c:pt>
                <c:pt idx="3">
                  <c:v>Descrivere il processo risolutivo adottato e comunicare i risultati ottenuti valutandone la coerenza con la situazione problematica proposta</c:v>
                </c:pt>
              </c:strCache>
            </c:strRef>
          </c:cat>
          <c:val>
            <c:numRef>
              <c:f>('Studente 13'!$P$8,'Studente 13'!$P$12,'Studente 13'!$P$15,'Studente 13'!$P$18)</c:f>
              <c:numCache>
                <c:formatCode>;;;</c:formatCode>
                <c:ptCount val="4"/>
                <c:pt idx="0">
                  <c:v>0.0</c:v>
                </c:pt>
                <c:pt idx="1">
                  <c:v>0.0</c:v>
                </c:pt>
                <c:pt idx="2">
                  <c:v>0.0</c:v>
                </c:pt>
                <c:pt idx="3">
                  <c:v>0.0</c:v>
                </c:pt>
              </c:numCache>
            </c:numRef>
          </c:val>
        </c:ser>
        <c:dLbls>
          <c:showLegendKey val="0"/>
          <c:showVal val="0"/>
          <c:showCatName val="0"/>
          <c:showSerName val="0"/>
          <c:showPercent val="0"/>
          <c:showBubbleSize val="0"/>
        </c:dLbls>
        <c:axId val="2114519880"/>
        <c:axId val="2114952952"/>
      </c:radarChart>
      <c:catAx>
        <c:axId val="2114519880"/>
        <c:scaling>
          <c:orientation val="minMax"/>
        </c:scaling>
        <c:delete val="0"/>
        <c:axPos val="b"/>
        <c:majorGridlines/>
        <c:numFmt formatCode="General" sourceLinked="0"/>
        <c:majorTickMark val="none"/>
        <c:minorTickMark val="none"/>
        <c:tickLblPos val="nextTo"/>
        <c:crossAx val="2114952952"/>
        <c:crosses val="autoZero"/>
        <c:auto val="1"/>
        <c:lblAlgn val="ctr"/>
        <c:lblOffset val="100"/>
        <c:noMultiLvlLbl val="0"/>
      </c:catAx>
      <c:valAx>
        <c:axId val="2114952952"/>
        <c:scaling>
          <c:orientation val="minMax"/>
          <c:max val="1.0"/>
          <c:min val="0.0"/>
        </c:scaling>
        <c:delete val="0"/>
        <c:axPos val="l"/>
        <c:majorGridlines/>
        <c:numFmt formatCode=";;;" sourceLinked="1"/>
        <c:majorTickMark val="out"/>
        <c:minorTickMark val="none"/>
        <c:tickLblPos val="nextTo"/>
        <c:spPr>
          <a:noFill/>
        </c:spPr>
        <c:crossAx val="2114519880"/>
        <c:crosses val="autoZero"/>
        <c:crossBetween val="between"/>
      </c:valAx>
      <c:spPr>
        <a:noFill/>
      </c:spPr>
    </c:plotArea>
    <c:plotVisOnly val="1"/>
    <c:dispBlanksAs val="gap"/>
    <c:showDLblsOverMax val="0"/>
  </c:chart>
  <c:spPr>
    <a:solidFill>
      <a:schemeClr val="lt1"/>
    </a:solidFill>
    <a:ln w="25400" cap="flat" cmpd="sng" algn="ctr">
      <a:noFill/>
      <a:prstDash val="solid"/>
    </a:ln>
    <a:effectLst/>
  </c:spPr>
  <c:txPr>
    <a:bodyPr/>
    <a:lstStyle/>
    <a:p>
      <a:pPr>
        <a:defRPr>
          <a:solidFill>
            <a:schemeClr val="dk1"/>
          </a:solidFill>
          <a:latin typeface="+mn-lt"/>
          <a:ea typeface="+mn-ea"/>
          <a:cs typeface="+mn-cs"/>
        </a:defRPr>
      </a:pPr>
      <a:endParaRPr lang="it-IT"/>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1"/>
    <c:plotArea>
      <c:layout/>
      <c:radarChart>
        <c:radarStyle val="marker"/>
        <c:varyColors val="0"/>
        <c:ser>
          <c:idx val="0"/>
          <c:order val="0"/>
          <c:spPr>
            <a:ln>
              <a:solidFill>
                <a:srgbClr val="0070C0"/>
              </a:solidFill>
            </a:ln>
          </c:spPr>
          <c:marker>
            <c:symbol val="circle"/>
            <c:size val="7"/>
            <c:spPr>
              <a:solidFill>
                <a:srgbClr val="0070C0"/>
              </a:solidFill>
              <a:ln>
                <a:solidFill>
                  <a:schemeClr val="accent1"/>
                </a:solidFill>
              </a:ln>
            </c:spPr>
          </c:marker>
          <c:cat>
            <c:strRef>
              <c:f>('Studente 14'!$A$8,'Studente 14'!$A$12,'Studente 14'!$A$15,'Studente 14'!$A$18)</c:f>
              <c:strCache>
                <c:ptCount val="4"/>
                <c:pt idx="0">
                  <c:v>Esaminare la situazione fisica proposta formulando le ipotesi esplicative attraverso modelli o analogie o leggi</c:v>
                </c:pt>
                <c:pt idx="1">
                  <c:v>Formalizzare situazioni problematiche e applicare gli strumenti matematici e disciplinari rilevanti per la loro risoluzione</c:v>
                </c:pt>
                <c:pt idx="2">
                  <c:v>Interpretare e/o elaborare i dati proposti, anche di natura sperimentale, verificandone la pertinenza al modello scelto</c:v>
                </c:pt>
                <c:pt idx="3">
                  <c:v>Descrivere il processo risolutivo adottato e comunicare i risultati ottenuti valutandone la coerenza con la situazione problematica proposta</c:v>
                </c:pt>
              </c:strCache>
            </c:strRef>
          </c:cat>
          <c:val>
            <c:numRef>
              <c:f>('Studente 14'!$P$8,'Studente 14'!$P$12,'Studente 14'!$P$15,'Studente 14'!$P$18)</c:f>
              <c:numCache>
                <c:formatCode>;;;</c:formatCode>
                <c:ptCount val="4"/>
                <c:pt idx="0">
                  <c:v>0.0</c:v>
                </c:pt>
                <c:pt idx="1">
                  <c:v>0.0</c:v>
                </c:pt>
                <c:pt idx="2">
                  <c:v>0.0</c:v>
                </c:pt>
                <c:pt idx="3">
                  <c:v>0.0</c:v>
                </c:pt>
              </c:numCache>
            </c:numRef>
          </c:val>
        </c:ser>
        <c:dLbls>
          <c:showLegendKey val="0"/>
          <c:showVal val="0"/>
          <c:showCatName val="0"/>
          <c:showSerName val="0"/>
          <c:showPercent val="0"/>
          <c:showBubbleSize val="0"/>
        </c:dLbls>
        <c:axId val="2071788584"/>
        <c:axId val="-2065404792"/>
      </c:radarChart>
      <c:catAx>
        <c:axId val="2071788584"/>
        <c:scaling>
          <c:orientation val="minMax"/>
        </c:scaling>
        <c:delete val="0"/>
        <c:axPos val="b"/>
        <c:majorGridlines/>
        <c:numFmt formatCode="General" sourceLinked="0"/>
        <c:majorTickMark val="none"/>
        <c:minorTickMark val="none"/>
        <c:tickLblPos val="nextTo"/>
        <c:crossAx val="-2065404792"/>
        <c:crosses val="autoZero"/>
        <c:auto val="1"/>
        <c:lblAlgn val="ctr"/>
        <c:lblOffset val="100"/>
        <c:noMultiLvlLbl val="0"/>
      </c:catAx>
      <c:valAx>
        <c:axId val="-2065404792"/>
        <c:scaling>
          <c:orientation val="minMax"/>
          <c:max val="1.0"/>
          <c:min val="0.0"/>
        </c:scaling>
        <c:delete val="0"/>
        <c:axPos val="l"/>
        <c:majorGridlines/>
        <c:numFmt formatCode=";;;" sourceLinked="1"/>
        <c:majorTickMark val="out"/>
        <c:minorTickMark val="none"/>
        <c:tickLblPos val="nextTo"/>
        <c:spPr>
          <a:noFill/>
        </c:spPr>
        <c:crossAx val="2071788584"/>
        <c:crosses val="autoZero"/>
        <c:crossBetween val="between"/>
      </c:valAx>
      <c:spPr>
        <a:noFill/>
      </c:spPr>
    </c:plotArea>
    <c:plotVisOnly val="1"/>
    <c:dispBlanksAs val="gap"/>
    <c:showDLblsOverMax val="0"/>
  </c:chart>
  <c:spPr>
    <a:solidFill>
      <a:schemeClr val="lt1"/>
    </a:solidFill>
    <a:ln w="25400" cap="flat" cmpd="sng" algn="ctr">
      <a:noFill/>
      <a:prstDash val="solid"/>
    </a:ln>
    <a:effectLst/>
  </c:spPr>
  <c:txPr>
    <a:bodyPr/>
    <a:lstStyle/>
    <a:p>
      <a:pPr>
        <a:defRPr>
          <a:solidFill>
            <a:schemeClr val="dk1"/>
          </a:solidFill>
          <a:latin typeface="+mn-lt"/>
          <a:ea typeface="+mn-ea"/>
          <a:cs typeface="+mn-cs"/>
        </a:defRPr>
      </a:pPr>
      <a:endParaRPr lang="it-IT"/>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1"/>
    <c:plotArea>
      <c:layout/>
      <c:radarChart>
        <c:radarStyle val="marker"/>
        <c:varyColors val="0"/>
        <c:ser>
          <c:idx val="0"/>
          <c:order val="0"/>
          <c:spPr>
            <a:ln>
              <a:solidFill>
                <a:srgbClr val="0070C0"/>
              </a:solidFill>
            </a:ln>
          </c:spPr>
          <c:marker>
            <c:symbol val="circle"/>
            <c:size val="7"/>
            <c:spPr>
              <a:solidFill>
                <a:srgbClr val="0070C0"/>
              </a:solidFill>
              <a:ln>
                <a:solidFill>
                  <a:schemeClr val="accent1"/>
                </a:solidFill>
              </a:ln>
            </c:spPr>
          </c:marker>
          <c:cat>
            <c:strRef>
              <c:f>('Studente 15'!$A$8,'Studente 15'!$A$12,'Studente 15'!$A$15,'Studente 15'!$A$18)</c:f>
              <c:strCache>
                <c:ptCount val="4"/>
                <c:pt idx="0">
                  <c:v>Esaminare la situazione fisica proposta formulando le ipotesi esplicative attraverso modelli o analogie o leggi</c:v>
                </c:pt>
                <c:pt idx="1">
                  <c:v>Formalizzare situazioni problematiche e applicare gli strumenti matematici e disciplinari rilevanti per la loro risoluzione</c:v>
                </c:pt>
                <c:pt idx="2">
                  <c:v>Interpretare e/o elaborare i dati proposti, anche di natura sperimentale, verificandone la pertinenza al modello scelto</c:v>
                </c:pt>
                <c:pt idx="3">
                  <c:v>Descrivere il processo risolutivo adottato e comunicare i risultati ottenuti valutandone la coerenza con la situazione problematica proposta</c:v>
                </c:pt>
              </c:strCache>
            </c:strRef>
          </c:cat>
          <c:val>
            <c:numRef>
              <c:f>('Studente 15'!$P$8,'Studente 15'!$P$12,'Studente 15'!$P$15,'Studente 15'!$P$18)</c:f>
              <c:numCache>
                <c:formatCode>;;;</c:formatCode>
                <c:ptCount val="4"/>
                <c:pt idx="0">
                  <c:v>0.0</c:v>
                </c:pt>
                <c:pt idx="1">
                  <c:v>0.0</c:v>
                </c:pt>
                <c:pt idx="2">
                  <c:v>0.0</c:v>
                </c:pt>
                <c:pt idx="3">
                  <c:v>0.0</c:v>
                </c:pt>
              </c:numCache>
            </c:numRef>
          </c:val>
        </c:ser>
        <c:dLbls>
          <c:showLegendKey val="0"/>
          <c:showVal val="0"/>
          <c:showCatName val="0"/>
          <c:showSerName val="0"/>
          <c:showPercent val="0"/>
          <c:showBubbleSize val="0"/>
        </c:dLbls>
        <c:axId val="2091946840"/>
        <c:axId val="2069922824"/>
      </c:radarChart>
      <c:catAx>
        <c:axId val="2091946840"/>
        <c:scaling>
          <c:orientation val="minMax"/>
        </c:scaling>
        <c:delete val="0"/>
        <c:axPos val="b"/>
        <c:majorGridlines/>
        <c:numFmt formatCode="General" sourceLinked="0"/>
        <c:majorTickMark val="none"/>
        <c:minorTickMark val="none"/>
        <c:tickLblPos val="nextTo"/>
        <c:crossAx val="2069922824"/>
        <c:crosses val="autoZero"/>
        <c:auto val="1"/>
        <c:lblAlgn val="ctr"/>
        <c:lblOffset val="100"/>
        <c:noMultiLvlLbl val="0"/>
      </c:catAx>
      <c:valAx>
        <c:axId val="2069922824"/>
        <c:scaling>
          <c:orientation val="minMax"/>
          <c:max val="1.0"/>
          <c:min val="0.0"/>
        </c:scaling>
        <c:delete val="0"/>
        <c:axPos val="l"/>
        <c:majorGridlines/>
        <c:numFmt formatCode=";;;" sourceLinked="1"/>
        <c:majorTickMark val="out"/>
        <c:minorTickMark val="none"/>
        <c:tickLblPos val="nextTo"/>
        <c:spPr>
          <a:noFill/>
        </c:spPr>
        <c:crossAx val="2091946840"/>
        <c:crosses val="autoZero"/>
        <c:crossBetween val="between"/>
      </c:valAx>
      <c:spPr>
        <a:noFill/>
      </c:spPr>
    </c:plotArea>
    <c:plotVisOnly val="1"/>
    <c:dispBlanksAs val="gap"/>
    <c:showDLblsOverMax val="0"/>
  </c:chart>
  <c:spPr>
    <a:solidFill>
      <a:schemeClr val="lt1"/>
    </a:solidFill>
    <a:ln w="25400" cap="flat" cmpd="sng" algn="ctr">
      <a:noFill/>
      <a:prstDash val="solid"/>
    </a:ln>
    <a:effectLst/>
  </c:spPr>
  <c:txPr>
    <a:bodyPr/>
    <a:lstStyle/>
    <a:p>
      <a:pPr>
        <a:defRPr>
          <a:solidFill>
            <a:schemeClr val="dk1"/>
          </a:solidFill>
          <a:latin typeface="+mn-lt"/>
          <a:ea typeface="+mn-ea"/>
          <a:cs typeface="+mn-cs"/>
        </a:defRPr>
      </a:pPr>
      <a:endParaRPr lang="it-IT"/>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1"/>
    <c:plotArea>
      <c:layout/>
      <c:radarChart>
        <c:radarStyle val="marker"/>
        <c:varyColors val="0"/>
        <c:ser>
          <c:idx val="0"/>
          <c:order val="0"/>
          <c:spPr>
            <a:ln>
              <a:solidFill>
                <a:srgbClr val="0070C0"/>
              </a:solidFill>
            </a:ln>
          </c:spPr>
          <c:marker>
            <c:symbol val="circle"/>
            <c:size val="7"/>
            <c:spPr>
              <a:solidFill>
                <a:srgbClr val="0070C0"/>
              </a:solidFill>
              <a:ln>
                <a:solidFill>
                  <a:schemeClr val="accent1"/>
                </a:solidFill>
              </a:ln>
            </c:spPr>
          </c:marker>
          <c:cat>
            <c:strRef>
              <c:f>('Studente 16'!$A$8,'Studente 16'!$A$12,'Studente 16'!$A$15,'Studente 16'!$A$18)</c:f>
              <c:strCache>
                <c:ptCount val="4"/>
                <c:pt idx="0">
                  <c:v>Esaminare la situazione fisica proposta formulando le ipotesi esplicative attraverso modelli o analogie o leggi</c:v>
                </c:pt>
                <c:pt idx="1">
                  <c:v>Formalizzare situazioni problematiche e applicare gli strumenti matematici e disciplinari rilevanti per la loro risoluzione</c:v>
                </c:pt>
                <c:pt idx="2">
                  <c:v>Interpretare e/o elaborare i dati proposti, anche di natura sperimentale, verificandone la pertinenza al modello scelto</c:v>
                </c:pt>
                <c:pt idx="3">
                  <c:v>Descrivere il processo risolutivo adottato e comunicare i risultati ottenuti valutandone la coerenza con la situazione problematica proposta</c:v>
                </c:pt>
              </c:strCache>
            </c:strRef>
          </c:cat>
          <c:val>
            <c:numRef>
              <c:f>('Studente 16'!$P$8,'Studente 16'!$P$12,'Studente 16'!$P$15,'Studente 16'!$P$18)</c:f>
              <c:numCache>
                <c:formatCode>;;;</c:formatCode>
                <c:ptCount val="4"/>
                <c:pt idx="0">
                  <c:v>0.0</c:v>
                </c:pt>
                <c:pt idx="1">
                  <c:v>0.0</c:v>
                </c:pt>
                <c:pt idx="2">
                  <c:v>0.0</c:v>
                </c:pt>
                <c:pt idx="3">
                  <c:v>0.0</c:v>
                </c:pt>
              </c:numCache>
            </c:numRef>
          </c:val>
        </c:ser>
        <c:dLbls>
          <c:showLegendKey val="0"/>
          <c:showVal val="0"/>
          <c:showCatName val="0"/>
          <c:showSerName val="0"/>
          <c:showPercent val="0"/>
          <c:showBubbleSize val="0"/>
        </c:dLbls>
        <c:axId val="2114658552"/>
        <c:axId val="2114227720"/>
      </c:radarChart>
      <c:catAx>
        <c:axId val="2114658552"/>
        <c:scaling>
          <c:orientation val="minMax"/>
        </c:scaling>
        <c:delete val="0"/>
        <c:axPos val="b"/>
        <c:majorGridlines/>
        <c:numFmt formatCode="General" sourceLinked="0"/>
        <c:majorTickMark val="none"/>
        <c:minorTickMark val="none"/>
        <c:tickLblPos val="nextTo"/>
        <c:crossAx val="2114227720"/>
        <c:crosses val="autoZero"/>
        <c:auto val="1"/>
        <c:lblAlgn val="ctr"/>
        <c:lblOffset val="100"/>
        <c:noMultiLvlLbl val="0"/>
      </c:catAx>
      <c:valAx>
        <c:axId val="2114227720"/>
        <c:scaling>
          <c:orientation val="minMax"/>
          <c:max val="1.0"/>
          <c:min val="0.0"/>
        </c:scaling>
        <c:delete val="0"/>
        <c:axPos val="l"/>
        <c:majorGridlines/>
        <c:numFmt formatCode=";;;" sourceLinked="1"/>
        <c:majorTickMark val="out"/>
        <c:minorTickMark val="none"/>
        <c:tickLblPos val="nextTo"/>
        <c:spPr>
          <a:noFill/>
        </c:spPr>
        <c:crossAx val="2114658552"/>
        <c:crosses val="autoZero"/>
        <c:crossBetween val="between"/>
      </c:valAx>
      <c:spPr>
        <a:noFill/>
      </c:spPr>
    </c:plotArea>
    <c:plotVisOnly val="1"/>
    <c:dispBlanksAs val="gap"/>
    <c:showDLblsOverMax val="0"/>
  </c:chart>
  <c:spPr>
    <a:solidFill>
      <a:schemeClr val="lt1"/>
    </a:solidFill>
    <a:ln w="25400" cap="flat" cmpd="sng" algn="ctr">
      <a:noFill/>
      <a:prstDash val="solid"/>
    </a:ln>
    <a:effectLst/>
  </c:spPr>
  <c:txPr>
    <a:bodyPr/>
    <a:lstStyle/>
    <a:p>
      <a:pPr>
        <a:defRPr>
          <a:solidFill>
            <a:schemeClr val="dk1"/>
          </a:solidFill>
          <a:latin typeface="+mn-lt"/>
          <a:ea typeface="+mn-ea"/>
          <a:cs typeface="+mn-cs"/>
        </a:defRPr>
      </a:pPr>
      <a:endParaRPr lang="it-IT"/>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1"/>
    <c:plotArea>
      <c:layout/>
      <c:radarChart>
        <c:radarStyle val="marker"/>
        <c:varyColors val="0"/>
        <c:ser>
          <c:idx val="0"/>
          <c:order val="0"/>
          <c:spPr>
            <a:ln>
              <a:solidFill>
                <a:srgbClr val="0070C0"/>
              </a:solidFill>
            </a:ln>
          </c:spPr>
          <c:marker>
            <c:symbol val="circle"/>
            <c:size val="7"/>
            <c:spPr>
              <a:solidFill>
                <a:srgbClr val="0070C0"/>
              </a:solidFill>
              <a:ln>
                <a:solidFill>
                  <a:schemeClr val="accent1"/>
                </a:solidFill>
              </a:ln>
            </c:spPr>
          </c:marker>
          <c:cat>
            <c:strRef>
              <c:f>('Studente 17'!$A$8,'Studente 17'!$A$12,'Studente 17'!$A$15,'Studente 17'!$A$18)</c:f>
              <c:strCache>
                <c:ptCount val="4"/>
                <c:pt idx="0">
                  <c:v>Esaminare la situazione fisica proposta formulando le ipotesi esplicative attraverso modelli o analogie o leggi</c:v>
                </c:pt>
                <c:pt idx="1">
                  <c:v>Formalizzare situazioni problematiche e applicare gli strumenti matematici e disciplinari rilevanti per la loro risoluzione</c:v>
                </c:pt>
                <c:pt idx="2">
                  <c:v>Interpretare e/o elaborare i dati proposti, anche di natura sperimentale, verificandone la pertinenza al modello scelto</c:v>
                </c:pt>
                <c:pt idx="3">
                  <c:v>Descrivere il processo risolutivo adottato e comunicare i risultati ottenuti valutandone la coerenza con la situazione problematica proposta</c:v>
                </c:pt>
              </c:strCache>
            </c:strRef>
          </c:cat>
          <c:val>
            <c:numRef>
              <c:f>('Studente 17'!$P$8,'Studente 17'!$P$12,'Studente 17'!$P$15,'Studente 17'!$P$18)</c:f>
              <c:numCache>
                <c:formatCode>;;;</c:formatCode>
                <c:ptCount val="4"/>
                <c:pt idx="0">
                  <c:v>0.0</c:v>
                </c:pt>
                <c:pt idx="1">
                  <c:v>0.0</c:v>
                </c:pt>
                <c:pt idx="2">
                  <c:v>0.0</c:v>
                </c:pt>
                <c:pt idx="3">
                  <c:v>0.0</c:v>
                </c:pt>
              </c:numCache>
            </c:numRef>
          </c:val>
        </c:ser>
        <c:dLbls>
          <c:showLegendKey val="0"/>
          <c:showVal val="0"/>
          <c:showCatName val="0"/>
          <c:showSerName val="0"/>
          <c:showPercent val="0"/>
          <c:showBubbleSize val="0"/>
        </c:dLbls>
        <c:axId val="-2111580696"/>
        <c:axId val="2114331032"/>
      </c:radarChart>
      <c:catAx>
        <c:axId val="-2111580696"/>
        <c:scaling>
          <c:orientation val="minMax"/>
        </c:scaling>
        <c:delete val="0"/>
        <c:axPos val="b"/>
        <c:majorGridlines/>
        <c:numFmt formatCode="General" sourceLinked="0"/>
        <c:majorTickMark val="none"/>
        <c:minorTickMark val="none"/>
        <c:tickLblPos val="nextTo"/>
        <c:crossAx val="2114331032"/>
        <c:crosses val="autoZero"/>
        <c:auto val="1"/>
        <c:lblAlgn val="ctr"/>
        <c:lblOffset val="100"/>
        <c:noMultiLvlLbl val="0"/>
      </c:catAx>
      <c:valAx>
        <c:axId val="2114331032"/>
        <c:scaling>
          <c:orientation val="minMax"/>
          <c:max val="1.0"/>
          <c:min val="0.0"/>
        </c:scaling>
        <c:delete val="0"/>
        <c:axPos val="l"/>
        <c:majorGridlines/>
        <c:numFmt formatCode=";;;" sourceLinked="1"/>
        <c:majorTickMark val="out"/>
        <c:minorTickMark val="none"/>
        <c:tickLblPos val="nextTo"/>
        <c:spPr>
          <a:noFill/>
        </c:spPr>
        <c:crossAx val="-2111580696"/>
        <c:crosses val="autoZero"/>
        <c:crossBetween val="between"/>
      </c:valAx>
      <c:spPr>
        <a:noFill/>
      </c:spPr>
    </c:plotArea>
    <c:plotVisOnly val="1"/>
    <c:dispBlanksAs val="gap"/>
    <c:showDLblsOverMax val="0"/>
  </c:chart>
  <c:spPr>
    <a:solidFill>
      <a:schemeClr val="lt1"/>
    </a:solidFill>
    <a:ln w="25400" cap="flat" cmpd="sng" algn="ctr">
      <a:noFill/>
      <a:prstDash val="solid"/>
    </a:ln>
    <a:effectLst/>
  </c:spPr>
  <c:txPr>
    <a:bodyPr/>
    <a:lstStyle/>
    <a:p>
      <a:pPr>
        <a:defRPr>
          <a:solidFill>
            <a:schemeClr val="dk1"/>
          </a:solidFill>
          <a:latin typeface="+mn-lt"/>
          <a:ea typeface="+mn-ea"/>
          <a:cs typeface="+mn-cs"/>
        </a:defRPr>
      </a:pPr>
      <a:endParaRPr lang="it-IT"/>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1"/>
    <c:plotArea>
      <c:layout/>
      <c:radarChart>
        <c:radarStyle val="marker"/>
        <c:varyColors val="0"/>
        <c:ser>
          <c:idx val="0"/>
          <c:order val="0"/>
          <c:spPr>
            <a:ln>
              <a:solidFill>
                <a:srgbClr val="0070C0"/>
              </a:solidFill>
            </a:ln>
          </c:spPr>
          <c:marker>
            <c:symbol val="circle"/>
            <c:size val="7"/>
            <c:spPr>
              <a:solidFill>
                <a:srgbClr val="0070C0"/>
              </a:solidFill>
              <a:ln>
                <a:solidFill>
                  <a:schemeClr val="accent1"/>
                </a:solidFill>
              </a:ln>
            </c:spPr>
          </c:marker>
          <c:cat>
            <c:strRef>
              <c:f>('Studente 18'!$A$8,'Studente 18'!$A$12,'Studente 18'!$A$15,'Studente 18'!$A$18)</c:f>
              <c:strCache>
                <c:ptCount val="4"/>
                <c:pt idx="0">
                  <c:v>Esaminare la situazione fisica proposta formulando le ipotesi esplicative attraverso modelli o analogie o leggi</c:v>
                </c:pt>
                <c:pt idx="1">
                  <c:v>Formalizzare situazioni problematiche e applicare gli strumenti matematici e disciplinari rilevanti per la loro risoluzione</c:v>
                </c:pt>
                <c:pt idx="2">
                  <c:v>Interpretare e/o elaborare i dati proposti, anche di natura sperimentale, verificandone la pertinenza al modello scelto</c:v>
                </c:pt>
                <c:pt idx="3">
                  <c:v>Descrivere il processo risolutivo adottato e comunicare i risultati ottenuti valutandone la coerenza con la situazione problematica proposta</c:v>
                </c:pt>
              </c:strCache>
            </c:strRef>
          </c:cat>
          <c:val>
            <c:numRef>
              <c:f>('Studente 18'!$P$8,'Studente 18'!$P$12,'Studente 18'!$P$15,'Studente 18'!$P$18)</c:f>
              <c:numCache>
                <c:formatCode>;;;</c:formatCode>
                <c:ptCount val="4"/>
                <c:pt idx="0">
                  <c:v>0.0</c:v>
                </c:pt>
                <c:pt idx="1">
                  <c:v>0.0</c:v>
                </c:pt>
                <c:pt idx="2">
                  <c:v>0.0</c:v>
                </c:pt>
                <c:pt idx="3">
                  <c:v>0.0</c:v>
                </c:pt>
              </c:numCache>
            </c:numRef>
          </c:val>
        </c:ser>
        <c:dLbls>
          <c:showLegendKey val="0"/>
          <c:showVal val="0"/>
          <c:showCatName val="0"/>
          <c:showSerName val="0"/>
          <c:showPercent val="0"/>
          <c:showBubbleSize val="0"/>
        </c:dLbls>
        <c:axId val="2092431560"/>
        <c:axId val="2092641192"/>
      </c:radarChart>
      <c:catAx>
        <c:axId val="2092431560"/>
        <c:scaling>
          <c:orientation val="minMax"/>
        </c:scaling>
        <c:delete val="0"/>
        <c:axPos val="b"/>
        <c:majorGridlines/>
        <c:numFmt formatCode="General" sourceLinked="0"/>
        <c:majorTickMark val="none"/>
        <c:minorTickMark val="none"/>
        <c:tickLblPos val="nextTo"/>
        <c:crossAx val="2092641192"/>
        <c:crosses val="autoZero"/>
        <c:auto val="1"/>
        <c:lblAlgn val="ctr"/>
        <c:lblOffset val="100"/>
        <c:noMultiLvlLbl val="0"/>
      </c:catAx>
      <c:valAx>
        <c:axId val="2092641192"/>
        <c:scaling>
          <c:orientation val="minMax"/>
          <c:max val="1.0"/>
          <c:min val="0.0"/>
        </c:scaling>
        <c:delete val="0"/>
        <c:axPos val="l"/>
        <c:majorGridlines/>
        <c:numFmt formatCode=";;;" sourceLinked="1"/>
        <c:majorTickMark val="out"/>
        <c:minorTickMark val="none"/>
        <c:tickLblPos val="nextTo"/>
        <c:spPr>
          <a:noFill/>
        </c:spPr>
        <c:crossAx val="2092431560"/>
        <c:crosses val="autoZero"/>
        <c:crossBetween val="between"/>
      </c:valAx>
      <c:spPr>
        <a:noFill/>
      </c:spPr>
    </c:plotArea>
    <c:plotVisOnly val="1"/>
    <c:dispBlanksAs val="gap"/>
    <c:showDLblsOverMax val="0"/>
  </c:chart>
  <c:spPr>
    <a:solidFill>
      <a:schemeClr val="lt1"/>
    </a:solidFill>
    <a:ln w="25400" cap="flat" cmpd="sng" algn="ctr">
      <a:noFill/>
      <a:prstDash val="solid"/>
    </a:ln>
    <a:effectLst/>
  </c:spPr>
  <c:txPr>
    <a:bodyPr/>
    <a:lstStyle/>
    <a:p>
      <a:pPr>
        <a:defRPr>
          <a:solidFill>
            <a:schemeClr val="dk1"/>
          </a:solidFill>
          <a:latin typeface="+mn-lt"/>
          <a:ea typeface="+mn-ea"/>
          <a:cs typeface="+mn-cs"/>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1"/>
    <c:plotArea>
      <c:layout/>
      <c:radarChart>
        <c:radarStyle val="marker"/>
        <c:varyColors val="0"/>
        <c:ser>
          <c:idx val="0"/>
          <c:order val="0"/>
          <c:spPr>
            <a:ln>
              <a:solidFill>
                <a:srgbClr val="0070C0"/>
              </a:solidFill>
            </a:ln>
          </c:spPr>
          <c:marker>
            <c:symbol val="circle"/>
            <c:size val="7"/>
            <c:spPr>
              <a:solidFill>
                <a:srgbClr val="0070C0"/>
              </a:solidFill>
              <a:ln>
                <a:solidFill>
                  <a:schemeClr val="accent1"/>
                </a:solidFill>
              </a:ln>
            </c:spPr>
          </c:marker>
          <c:cat>
            <c:strRef>
              <c:f>('Studente 1'!$A$8,'Studente 1'!$A$12,'Studente 1'!$A$15,'Studente 1'!$A$18)</c:f>
              <c:strCache>
                <c:ptCount val="4"/>
                <c:pt idx="0">
                  <c:v>Esaminare la situazione fisica proposta formulando le ipotesi esplicative attraverso modelli o analogie o leggi</c:v>
                </c:pt>
                <c:pt idx="1">
                  <c:v>Formalizzare situazioni problematiche e applicare gli strumenti matematici e disciplinari rilevanti per la loro risoluzione</c:v>
                </c:pt>
                <c:pt idx="2">
                  <c:v>Interpretare e/o elaborare i dati proposti, anche di natura sperimentale, verificandone la pertinenza al modello scelto</c:v>
                </c:pt>
                <c:pt idx="3">
                  <c:v>Descrivere il processo risolutivo adottato e comunicare i risultati ottenuti valutandone la coerenza con la situazione problematica proposta</c:v>
                </c:pt>
              </c:strCache>
            </c:strRef>
          </c:cat>
          <c:val>
            <c:numRef>
              <c:f>('Studente 1'!$P$8,'Studente 1'!$P$12,'Studente 1'!$P$15,'Studente 1'!$P$18)</c:f>
              <c:numCache>
                <c:formatCode>;;;</c:formatCode>
                <c:ptCount val="4"/>
                <c:pt idx="0">
                  <c:v>0.0</c:v>
                </c:pt>
                <c:pt idx="1">
                  <c:v>0.0</c:v>
                </c:pt>
                <c:pt idx="2">
                  <c:v>0.0</c:v>
                </c:pt>
                <c:pt idx="3">
                  <c:v>0.0</c:v>
                </c:pt>
              </c:numCache>
            </c:numRef>
          </c:val>
        </c:ser>
        <c:dLbls>
          <c:showLegendKey val="0"/>
          <c:showVal val="0"/>
          <c:showCatName val="0"/>
          <c:showSerName val="0"/>
          <c:showPercent val="0"/>
          <c:showBubbleSize val="0"/>
        </c:dLbls>
        <c:axId val="2092444248"/>
        <c:axId val="2092446008"/>
      </c:radarChart>
      <c:catAx>
        <c:axId val="2092444248"/>
        <c:scaling>
          <c:orientation val="minMax"/>
        </c:scaling>
        <c:delete val="0"/>
        <c:axPos val="b"/>
        <c:majorGridlines/>
        <c:numFmt formatCode="General" sourceLinked="0"/>
        <c:majorTickMark val="none"/>
        <c:minorTickMark val="none"/>
        <c:tickLblPos val="nextTo"/>
        <c:crossAx val="2092446008"/>
        <c:crosses val="autoZero"/>
        <c:auto val="1"/>
        <c:lblAlgn val="ctr"/>
        <c:lblOffset val="100"/>
        <c:noMultiLvlLbl val="0"/>
      </c:catAx>
      <c:valAx>
        <c:axId val="2092446008"/>
        <c:scaling>
          <c:orientation val="minMax"/>
          <c:max val="1.0"/>
          <c:min val="0.0"/>
        </c:scaling>
        <c:delete val="0"/>
        <c:axPos val="l"/>
        <c:majorGridlines/>
        <c:numFmt formatCode=";;;" sourceLinked="1"/>
        <c:majorTickMark val="out"/>
        <c:minorTickMark val="none"/>
        <c:tickLblPos val="nextTo"/>
        <c:spPr>
          <a:noFill/>
        </c:spPr>
        <c:crossAx val="2092444248"/>
        <c:crosses val="autoZero"/>
        <c:crossBetween val="between"/>
      </c:valAx>
      <c:spPr>
        <a:noFill/>
      </c:spPr>
    </c:plotArea>
    <c:plotVisOnly val="1"/>
    <c:dispBlanksAs val="gap"/>
    <c:showDLblsOverMax val="0"/>
  </c:chart>
  <c:spPr>
    <a:solidFill>
      <a:schemeClr val="lt1"/>
    </a:solidFill>
    <a:ln w="25400" cap="flat" cmpd="sng" algn="ctr">
      <a:noFill/>
      <a:prstDash val="solid"/>
    </a:ln>
    <a:effectLst/>
  </c:spPr>
  <c:txPr>
    <a:bodyPr/>
    <a:lstStyle/>
    <a:p>
      <a:pPr>
        <a:defRPr>
          <a:solidFill>
            <a:schemeClr val="dk1"/>
          </a:solidFill>
          <a:latin typeface="+mn-lt"/>
          <a:ea typeface="+mn-ea"/>
          <a:cs typeface="+mn-cs"/>
        </a:defRPr>
      </a:pPr>
      <a:endParaRPr lang="it-IT"/>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1"/>
    <c:plotArea>
      <c:layout/>
      <c:radarChart>
        <c:radarStyle val="marker"/>
        <c:varyColors val="0"/>
        <c:ser>
          <c:idx val="0"/>
          <c:order val="0"/>
          <c:spPr>
            <a:ln>
              <a:solidFill>
                <a:srgbClr val="0070C0"/>
              </a:solidFill>
            </a:ln>
          </c:spPr>
          <c:marker>
            <c:symbol val="circle"/>
            <c:size val="7"/>
            <c:spPr>
              <a:solidFill>
                <a:srgbClr val="0070C0"/>
              </a:solidFill>
              <a:ln>
                <a:solidFill>
                  <a:schemeClr val="accent1"/>
                </a:solidFill>
              </a:ln>
            </c:spPr>
          </c:marker>
          <c:cat>
            <c:strRef>
              <c:f>('Studente 19'!$A$8,'Studente 19'!$A$12,'Studente 19'!$A$15,'Studente 19'!$A$18)</c:f>
              <c:strCache>
                <c:ptCount val="4"/>
                <c:pt idx="0">
                  <c:v>Esaminare la situazione fisica proposta formulando le ipotesi esplicative attraverso modelli o analogie o leggi</c:v>
                </c:pt>
                <c:pt idx="1">
                  <c:v>Formalizzare situazioni problematiche e applicare gli strumenti matematici e disciplinari rilevanti per la loro risoluzione</c:v>
                </c:pt>
                <c:pt idx="2">
                  <c:v>Interpretare e/o elaborare i dati proposti, anche di natura sperimentale, verificandone la pertinenza al modello scelto</c:v>
                </c:pt>
                <c:pt idx="3">
                  <c:v>Descrivere il processo risolutivo adottato e comunicare i risultati ottenuti valutandone la coerenza con la situazione problematica proposta</c:v>
                </c:pt>
              </c:strCache>
            </c:strRef>
          </c:cat>
          <c:val>
            <c:numRef>
              <c:f>('Studente 19'!$P$8,'Studente 19'!$P$12,'Studente 19'!$P$15,'Studente 19'!$P$18)</c:f>
              <c:numCache>
                <c:formatCode>;;;</c:formatCode>
                <c:ptCount val="4"/>
                <c:pt idx="0">
                  <c:v>0.0</c:v>
                </c:pt>
                <c:pt idx="1">
                  <c:v>0.0</c:v>
                </c:pt>
                <c:pt idx="2">
                  <c:v>0.0</c:v>
                </c:pt>
                <c:pt idx="3">
                  <c:v>0.0</c:v>
                </c:pt>
              </c:numCache>
            </c:numRef>
          </c:val>
        </c:ser>
        <c:dLbls>
          <c:showLegendKey val="0"/>
          <c:showVal val="0"/>
          <c:showCatName val="0"/>
          <c:showSerName val="0"/>
          <c:showPercent val="0"/>
          <c:showBubbleSize val="0"/>
        </c:dLbls>
        <c:axId val="-2111497096"/>
        <c:axId val="-2111492232"/>
      </c:radarChart>
      <c:catAx>
        <c:axId val="-2111497096"/>
        <c:scaling>
          <c:orientation val="minMax"/>
        </c:scaling>
        <c:delete val="0"/>
        <c:axPos val="b"/>
        <c:majorGridlines/>
        <c:numFmt formatCode="General" sourceLinked="0"/>
        <c:majorTickMark val="none"/>
        <c:minorTickMark val="none"/>
        <c:tickLblPos val="nextTo"/>
        <c:crossAx val="-2111492232"/>
        <c:crosses val="autoZero"/>
        <c:auto val="1"/>
        <c:lblAlgn val="ctr"/>
        <c:lblOffset val="100"/>
        <c:noMultiLvlLbl val="0"/>
      </c:catAx>
      <c:valAx>
        <c:axId val="-2111492232"/>
        <c:scaling>
          <c:orientation val="minMax"/>
          <c:max val="1.0"/>
          <c:min val="0.0"/>
        </c:scaling>
        <c:delete val="0"/>
        <c:axPos val="l"/>
        <c:majorGridlines/>
        <c:numFmt formatCode=";;;" sourceLinked="1"/>
        <c:majorTickMark val="out"/>
        <c:minorTickMark val="none"/>
        <c:tickLblPos val="nextTo"/>
        <c:spPr>
          <a:noFill/>
        </c:spPr>
        <c:crossAx val="-2111497096"/>
        <c:crosses val="autoZero"/>
        <c:crossBetween val="between"/>
      </c:valAx>
      <c:spPr>
        <a:noFill/>
      </c:spPr>
    </c:plotArea>
    <c:plotVisOnly val="1"/>
    <c:dispBlanksAs val="gap"/>
    <c:showDLblsOverMax val="0"/>
  </c:chart>
  <c:spPr>
    <a:solidFill>
      <a:schemeClr val="lt1"/>
    </a:solidFill>
    <a:ln w="25400" cap="flat" cmpd="sng" algn="ctr">
      <a:noFill/>
      <a:prstDash val="solid"/>
    </a:ln>
    <a:effectLst/>
  </c:spPr>
  <c:txPr>
    <a:bodyPr/>
    <a:lstStyle/>
    <a:p>
      <a:pPr>
        <a:defRPr>
          <a:solidFill>
            <a:schemeClr val="dk1"/>
          </a:solidFill>
          <a:latin typeface="+mn-lt"/>
          <a:ea typeface="+mn-ea"/>
          <a:cs typeface="+mn-cs"/>
        </a:defRPr>
      </a:pPr>
      <a:endParaRPr lang="it-IT"/>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1"/>
    <c:plotArea>
      <c:layout/>
      <c:radarChart>
        <c:radarStyle val="marker"/>
        <c:varyColors val="0"/>
        <c:ser>
          <c:idx val="0"/>
          <c:order val="0"/>
          <c:spPr>
            <a:ln>
              <a:solidFill>
                <a:srgbClr val="0070C0"/>
              </a:solidFill>
            </a:ln>
          </c:spPr>
          <c:marker>
            <c:symbol val="circle"/>
            <c:size val="7"/>
            <c:spPr>
              <a:solidFill>
                <a:srgbClr val="0070C0"/>
              </a:solidFill>
              <a:ln>
                <a:solidFill>
                  <a:schemeClr val="accent1"/>
                </a:solidFill>
              </a:ln>
            </c:spPr>
          </c:marker>
          <c:cat>
            <c:strRef>
              <c:f>('Studente 20'!$A$8,'Studente 20'!$A$12,'Studente 20'!$A$15,'Studente 20'!$A$18)</c:f>
              <c:strCache>
                <c:ptCount val="4"/>
                <c:pt idx="0">
                  <c:v>Esaminare la situazione fisica proposta formulando le ipotesi esplicative attraverso modelli o analogie o leggi</c:v>
                </c:pt>
                <c:pt idx="1">
                  <c:v>Formalizzare situazioni problematiche e applicare gli strumenti matematici e disciplinari rilevanti per la loro risoluzione</c:v>
                </c:pt>
                <c:pt idx="2">
                  <c:v>Interpretare e/o elaborare i dati proposti, anche di natura sperimentale, verificandone la pertinenza al modello scelto</c:v>
                </c:pt>
                <c:pt idx="3">
                  <c:v>Descrivere il processo risolutivo adottato e comunicare i risultati ottenuti valutandone la coerenza con la situazione problematica proposta</c:v>
                </c:pt>
              </c:strCache>
            </c:strRef>
          </c:cat>
          <c:val>
            <c:numRef>
              <c:f>('Studente 20'!$P$8,'Studente 20'!$P$12,'Studente 20'!$P$15,'Studente 20'!$P$18)</c:f>
              <c:numCache>
                <c:formatCode>;;;</c:formatCode>
                <c:ptCount val="4"/>
                <c:pt idx="0">
                  <c:v>0.0</c:v>
                </c:pt>
                <c:pt idx="1">
                  <c:v>0.0</c:v>
                </c:pt>
                <c:pt idx="2">
                  <c:v>0.0</c:v>
                </c:pt>
                <c:pt idx="3">
                  <c:v>0.0</c:v>
                </c:pt>
              </c:numCache>
            </c:numRef>
          </c:val>
        </c:ser>
        <c:dLbls>
          <c:showLegendKey val="0"/>
          <c:showVal val="0"/>
          <c:showCatName val="0"/>
          <c:showSerName val="0"/>
          <c:showPercent val="0"/>
          <c:showBubbleSize val="0"/>
        </c:dLbls>
        <c:axId val="2083355864"/>
        <c:axId val="2083360760"/>
      </c:radarChart>
      <c:catAx>
        <c:axId val="2083355864"/>
        <c:scaling>
          <c:orientation val="minMax"/>
        </c:scaling>
        <c:delete val="0"/>
        <c:axPos val="b"/>
        <c:majorGridlines/>
        <c:numFmt formatCode="General" sourceLinked="0"/>
        <c:majorTickMark val="none"/>
        <c:minorTickMark val="none"/>
        <c:tickLblPos val="nextTo"/>
        <c:crossAx val="2083360760"/>
        <c:crosses val="autoZero"/>
        <c:auto val="1"/>
        <c:lblAlgn val="ctr"/>
        <c:lblOffset val="100"/>
        <c:noMultiLvlLbl val="0"/>
      </c:catAx>
      <c:valAx>
        <c:axId val="2083360760"/>
        <c:scaling>
          <c:orientation val="minMax"/>
          <c:max val="1.0"/>
          <c:min val="0.0"/>
        </c:scaling>
        <c:delete val="0"/>
        <c:axPos val="l"/>
        <c:majorGridlines/>
        <c:numFmt formatCode=";;;" sourceLinked="1"/>
        <c:majorTickMark val="out"/>
        <c:minorTickMark val="none"/>
        <c:tickLblPos val="nextTo"/>
        <c:spPr>
          <a:noFill/>
        </c:spPr>
        <c:crossAx val="2083355864"/>
        <c:crosses val="autoZero"/>
        <c:crossBetween val="between"/>
      </c:valAx>
      <c:spPr>
        <a:noFill/>
      </c:spPr>
    </c:plotArea>
    <c:plotVisOnly val="1"/>
    <c:dispBlanksAs val="gap"/>
    <c:showDLblsOverMax val="0"/>
  </c:chart>
  <c:spPr>
    <a:solidFill>
      <a:schemeClr val="lt1"/>
    </a:solidFill>
    <a:ln w="25400" cap="flat" cmpd="sng" algn="ctr">
      <a:noFill/>
      <a:prstDash val="solid"/>
    </a:ln>
    <a:effectLst/>
  </c:spPr>
  <c:txPr>
    <a:bodyPr/>
    <a:lstStyle/>
    <a:p>
      <a:pPr>
        <a:defRPr>
          <a:solidFill>
            <a:schemeClr val="dk1"/>
          </a:solidFill>
          <a:latin typeface="+mn-lt"/>
          <a:ea typeface="+mn-ea"/>
          <a:cs typeface="+mn-cs"/>
        </a:defRPr>
      </a:pPr>
      <a:endParaRPr lang="it-IT"/>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1"/>
    <c:plotArea>
      <c:layout/>
      <c:radarChart>
        <c:radarStyle val="marker"/>
        <c:varyColors val="0"/>
        <c:ser>
          <c:idx val="0"/>
          <c:order val="0"/>
          <c:spPr>
            <a:ln>
              <a:solidFill>
                <a:srgbClr val="0070C0"/>
              </a:solidFill>
            </a:ln>
          </c:spPr>
          <c:marker>
            <c:symbol val="circle"/>
            <c:size val="7"/>
            <c:spPr>
              <a:solidFill>
                <a:srgbClr val="0070C0"/>
              </a:solidFill>
              <a:ln>
                <a:solidFill>
                  <a:schemeClr val="accent1"/>
                </a:solidFill>
              </a:ln>
            </c:spPr>
          </c:marker>
          <c:cat>
            <c:strRef>
              <c:f>('Studente 21'!$A$8,'Studente 21'!$A$12,'Studente 21'!$A$15,'Studente 21'!$A$18)</c:f>
              <c:strCache>
                <c:ptCount val="4"/>
                <c:pt idx="0">
                  <c:v>Esaminare la situazione fisica proposta formulando le ipotesi esplicative attraverso modelli o analogie o leggi</c:v>
                </c:pt>
                <c:pt idx="1">
                  <c:v>Formalizzare situazioni problematiche e applicare gli strumenti matematici e disciplinari rilevanti per la loro risoluzione</c:v>
                </c:pt>
                <c:pt idx="2">
                  <c:v>Interpretare e/o elaborare i dati proposti, anche di natura sperimentale, verificandone la pertinenza al modello scelto</c:v>
                </c:pt>
                <c:pt idx="3">
                  <c:v>Descrivere il processo risolutivo adottato e comunicare i risultati ottenuti valutandone la coerenza con la situazione problematica proposta</c:v>
                </c:pt>
              </c:strCache>
            </c:strRef>
          </c:cat>
          <c:val>
            <c:numRef>
              <c:f>('Studente 21'!$P$8,'Studente 21'!$P$12,'Studente 21'!$P$15,'Studente 21'!$P$18)</c:f>
              <c:numCache>
                <c:formatCode>;;;</c:formatCode>
                <c:ptCount val="4"/>
                <c:pt idx="0">
                  <c:v>0.0</c:v>
                </c:pt>
                <c:pt idx="1">
                  <c:v>0.0</c:v>
                </c:pt>
                <c:pt idx="2">
                  <c:v>0.0</c:v>
                </c:pt>
                <c:pt idx="3">
                  <c:v>0.0</c:v>
                </c:pt>
              </c:numCache>
            </c:numRef>
          </c:val>
        </c:ser>
        <c:dLbls>
          <c:showLegendKey val="0"/>
          <c:showVal val="0"/>
          <c:showCatName val="0"/>
          <c:showSerName val="0"/>
          <c:showPercent val="0"/>
          <c:showBubbleSize val="0"/>
        </c:dLbls>
        <c:axId val="2082827000"/>
        <c:axId val="2082831896"/>
      </c:radarChart>
      <c:catAx>
        <c:axId val="2082827000"/>
        <c:scaling>
          <c:orientation val="minMax"/>
        </c:scaling>
        <c:delete val="0"/>
        <c:axPos val="b"/>
        <c:majorGridlines/>
        <c:numFmt formatCode="General" sourceLinked="0"/>
        <c:majorTickMark val="none"/>
        <c:minorTickMark val="none"/>
        <c:tickLblPos val="nextTo"/>
        <c:crossAx val="2082831896"/>
        <c:crosses val="autoZero"/>
        <c:auto val="1"/>
        <c:lblAlgn val="ctr"/>
        <c:lblOffset val="100"/>
        <c:noMultiLvlLbl val="0"/>
      </c:catAx>
      <c:valAx>
        <c:axId val="2082831896"/>
        <c:scaling>
          <c:orientation val="minMax"/>
          <c:max val="1.0"/>
          <c:min val="0.0"/>
        </c:scaling>
        <c:delete val="0"/>
        <c:axPos val="l"/>
        <c:majorGridlines/>
        <c:numFmt formatCode=";;;" sourceLinked="1"/>
        <c:majorTickMark val="out"/>
        <c:minorTickMark val="none"/>
        <c:tickLblPos val="nextTo"/>
        <c:spPr>
          <a:noFill/>
        </c:spPr>
        <c:crossAx val="2082827000"/>
        <c:crosses val="autoZero"/>
        <c:crossBetween val="between"/>
      </c:valAx>
      <c:spPr>
        <a:noFill/>
      </c:spPr>
    </c:plotArea>
    <c:plotVisOnly val="1"/>
    <c:dispBlanksAs val="gap"/>
    <c:showDLblsOverMax val="0"/>
  </c:chart>
  <c:spPr>
    <a:solidFill>
      <a:schemeClr val="lt1"/>
    </a:solidFill>
    <a:ln w="25400" cap="flat" cmpd="sng" algn="ctr">
      <a:noFill/>
      <a:prstDash val="solid"/>
    </a:ln>
    <a:effectLst/>
  </c:spPr>
  <c:txPr>
    <a:bodyPr/>
    <a:lstStyle/>
    <a:p>
      <a:pPr>
        <a:defRPr>
          <a:solidFill>
            <a:schemeClr val="dk1"/>
          </a:solidFill>
          <a:latin typeface="+mn-lt"/>
          <a:ea typeface="+mn-ea"/>
          <a:cs typeface="+mn-cs"/>
        </a:defRPr>
      </a:pPr>
      <a:endParaRPr lang="it-IT"/>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1"/>
    <c:plotArea>
      <c:layout/>
      <c:radarChart>
        <c:radarStyle val="marker"/>
        <c:varyColors val="0"/>
        <c:ser>
          <c:idx val="0"/>
          <c:order val="0"/>
          <c:spPr>
            <a:ln>
              <a:solidFill>
                <a:srgbClr val="0070C0"/>
              </a:solidFill>
            </a:ln>
          </c:spPr>
          <c:marker>
            <c:symbol val="circle"/>
            <c:size val="7"/>
            <c:spPr>
              <a:solidFill>
                <a:srgbClr val="0070C0"/>
              </a:solidFill>
              <a:ln>
                <a:solidFill>
                  <a:schemeClr val="accent1"/>
                </a:solidFill>
              </a:ln>
            </c:spPr>
          </c:marker>
          <c:cat>
            <c:strRef>
              <c:f>('Studente 22'!$A$8,'Studente 22'!$A$12,'Studente 22'!$A$15,'Studente 22'!$A$18)</c:f>
              <c:strCache>
                <c:ptCount val="4"/>
                <c:pt idx="0">
                  <c:v>Esaminare la situazione fisica proposta formulando le ipotesi esplicative attraverso modelli o analogie o leggi</c:v>
                </c:pt>
                <c:pt idx="1">
                  <c:v>Formalizzare situazioni problematiche e applicare gli strumenti matematici e disciplinari rilevanti per la loro risoluzione</c:v>
                </c:pt>
                <c:pt idx="2">
                  <c:v>Interpretare e/o elaborare i dati proposti, anche di natura sperimentale, verificandone la pertinenza al modello scelto</c:v>
                </c:pt>
                <c:pt idx="3">
                  <c:v>Descrivere il processo risolutivo adottato e comunicare i risultati ottenuti valutandone la coerenza con la situazione problematica proposta</c:v>
                </c:pt>
              </c:strCache>
            </c:strRef>
          </c:cat>
          <c:val>
            <c:numRef>
              <c:f>('Studente 22'!$P$8,'Studente 22'!$P$12,'Studente 22'!$P$15,'Studente 22'!$P$18)</c:f>
              <c:numCache>
                <c:formatCode>;;;</c:formatCode>
                <c:ptCount val="4"/>
                <c:pt idx="0">
                  <c:v>0.0</c:v>
                </c:pt>
                <c:pt idx="1">
                  <c:v>0.0</c:v>
                </c:pt>
                <c:pt idx="2">
                  <c:v>0.0</c:v>
                </c:pt>
                <c:pt idx="3">
                  <c:v>0.0</c:v>
                </c:pt>
              </c:numCache>
            </c:numRef>
          </c:val>
        </c:ser>
        <c:dLbls>
          <c:showLegendKey val="0"/>
          <c:showVal val="0"/>
          <c:showCatName val="0"/>
          <c:showSerName val="0"/>
          <c:showPercent val="0"/>
          <c:showBubbleSize val="0"/>
        </c:dLbls>
        <c:axId val="2082886376"/>
        <c:axId val="2082891240"/>
      </c:radarChart>
      <c:catAx>
        <c:axId val="2082886376"/>
        <c:scaling>
          <c:orientation val="minMax"/>
        </c:scaling>
        <c:delete val="0"/>
        <c:axPos val="b"/>
        <c:majorGridlines/>
        <c:numFmt formatCode="General" sourceLinked="0"/>
        <c:majorTickMark val="none"/>
        <c:minorTickMark val="none"/>
        <c:tickLblPos val="nextTo"/>
        <c:crossAx val="2082891240"/>
        <c:crosses val="autoZero"/>
        <c:auto val="1"/>
        <c:lblAlgn val="ctr"/>
        <c:lblOffset val="100"/>
        <c:noMultiLvlLbl val="0"/>
      </c:catAx>
      <c:valAx>
        <c:axId val="2082891240"/>
        <c:scaling>
          <c:orientation val="minMax"/>
          <c:max val="1.0"/>
          <c:min val="0.0"/>
        </c:scaling>
        <c:delete val="0"/>
        <c:axPos val="l"/>
        <c:majorGridlines/>
        <c:numFmt formatCode=";;;" sourceLinked="1"/>
        <c:majorTickMark val="out"/>
        <c:minorTickMark val="none"/>
        <c:tickLblPos val="nextTo"/>
        <c:spPr>
          <a:noFill/>
        </c:spPr>
        <c:crossAx val="2082886376"/>
        <c:crosses val="autoZero"/>
        <c:crossBetween val="between"/>
      </c:valAx>
      <c:spPr>
        <a:noFill/>
      </c:spPr>
    </c:plotArea>
    <c:plotVisOnly val="1"/>
    <c:dispBlanksAs val="gap"/>
    <c:showDLblsOverMax val="0"/>
  </c:chart>
  <c:spPr>
    <a:solidFill>
      <a:schemeClr val="lt1"/>
    </a:solidFill>
    <a:ln w="25400" cap="flat" cmpd="sng" algn="ctr">
      <a:noFill/>
      <a:prstDash val="solid"/>
    </a:ln>
    <a:effectLst/>
  </c:spPr>
  <c:txPr>
    <a:bodyPr/>
    <a:lstStyle/>
    <a:p>
      <a:pPr>
        <a:defRPr>
          <a:solidFill>
            <a:schemeClr val="dk1"/>
          </a:solidFill>
          <a:latin typeface="+mn-lt"/>
          <a:ea typeface="+mn-ea"/>
          <a:cs typeface="+mn-cs"/>
        </a:defRPr>
      </a:pPr>
      <a:endParaRPr lang="it-IT"/>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1"/>
    <c:plotArea>
      <c:layout/>
      <c:radarChart>
        <c:radarStyle val="marker"/>
        <c:varyColors val="0"/>
        <c:ser>
          <c:idx val="0"/>
          <c:order val="0"/>
          <c:spPr>
            <a:ln>
              <a:solidFill>
                <a:srgbClr val="0070C0"/>
              </a:solidFill>
            </a:ln>
          </c:spPr>
          <c:marker>
            <c:symbol val="circle"/>
            <c:size val="7"/>
            <c:spPr>
              <a:solidFill>
                <a:srgbClr val="0070C0"/>
              </a:solidFill>
              <a:ln>
                <a:solidFill>
                  <a:schemeClr val="accent1"/>
                </a:solidFill>
              </a:ln>
            </c:spPr>
          </c:marker>
          <c:cat>
            <c:strRef>
              <c:f>('Studente 23'!$A$8,'Studente 23'!$A$12,'Studente 23'!$A$15,'Studente 23'!$A$18)</c:f>
              <c:strCache>
                <c:ptCount val="4"/>
                <c:pt idx="0">
                  <c:v>Esaminare la situazione fisica proposta formulando le ipotesi esplicative attraverso modelli o analogie o leggi</c:v>
                </c:pt>
                <c:pt idx="1">
                  <c:v>Formalizzare situazioni problematiche e applicare gli strumenti matematici e disciplinari rilevanti per la loro risoluzione</c:v>
                </c:pt>
                <c:pt idx="2">
                  <c:v>Interpretare e/o elaborare i dati proposti, anche di natura sperimentale, verificandone la pertinenza al modello scelto</c:v>
                </c:pt>
                <c:pt idx="3">
                  <c:v>Descrivere il processo risolutivo adottato e comunicare i risultati ottenuti valutandone la coerenza con la situazione problematica proposta</c:v>
                </c:pt>
              </c:strCache>
            </c:strRef>
          </c:cat>
          <c:val>
            <c:numRef>
              <c:f>('Studente 23'!$P$8,'Studente 23'!$P$12,'Studente 23'!$P$15,'Studente 23'!$P$18)</c:f>
              <c:numCache>
                <c:formatCode>;;;</c:formatCode>
                <c:ptCount val="4"/>
                <c:pt idx="0">
                  <c:v>0.0</c:v>
                </c:pt>
                <c:pt idx="1">
                  <c:v>0.0</c:v>
                </c:pt>
                <c:pt idx="2">
                  <c:v>0.0</c:v>
                </c:pt>
                <c:pt idx="3">
                  <c:v>0.0</c:v>
                </c:pt>
              </c:numCache>
            </c:numRef>
          </c:val>
        </c:ser>
        <c:dLbls>
          <c:showLegendKey val="0"/>
          <c:showVal val="0"/>
          <c:showCatName val="0"/>
          <c:showSerName val="0"/>
          <c:showPercent val="0"/>
          <c:showBubbleSize val="0"/>
        </c:dLbls>
        <c:axId val="2082897224"/>
        <c:axId val="2082902120"/>
      </c:radarChart>
      <c:catAx>
        <c:axId val="2082897224"/>
        <c:scaling>
          <c:orientation val="minMax"/>
        </c:scaling>
        <c:delete val="0"/>
        <c:axPos val="b"/>
        <c:majorGridlines/>
        <c:numFmt formatCode="General" sourceLinked="0"/>
        <c:majorTickMark val="none"/>
        <c:minorTickMark val="none"/>
        <c:tickLblPos val="nextTo"/>
        <c:crossAx val="2082902120"/>
        <c:crosses val="autoZero"/>
        <c:auto val="1"/>
        <c:lblAlgn val="ctr"/>
        <c:lblOffset val="100"/>
        <c:noMultiLvlLbl val="0"/>
      </c:catAx>
      <c:valAx>
        <c:axId val="2082902120"/>
        <c:scaling>
          <c:orientation val="minMax"/>
          <c:max val="1.0"/>
          <c:min val="0.0"/>
        </c:scaling>
        <c:delete val="0"/>
        <c:axPos val="l"/>
        <c:majorGridlines/>
        <c:numFmt formatCode=";;;" sourceLinked="1"/>
        <c:majorTickMark val="out"/>
        <c:minorTickMark val="none"/>
        <c:tickLblPos val="nextTo"/>
        <c:spPr>
          <a:noFill/>
        </c:spPr>
        <c:crossAx val="2082897224"/>
        <c:crosses val="autoZero"/>
        <c:crossBetween val="between"/>
      </c:valAx>
      <c:spPr>
        <a:noFill/>
      </c:spPr>
    </c:plotArea>
    <c:plotVisOnly val="1"/>
    <c:dispBlanksAs val="gap"/>
    <c:showDLblsOverMax val="0"/>
  </c:chart>
  <c:spPr>
    <a:solidFill>
      <a:schemeClr val="lt1"/>
    </a:solidFill>
    <a:ln w="25400" cap="flat" cmpd="sng" algn="ctr">
      <a:noFill/>
      <a:prstDash val="solid"/>
    </a:ln>
    <a:effectLst/>
  </c:spPr>
  <c:txPr>
    <a:bodyPr/>
    <a:lstStyle/>
    <a:p>
      <a:pPr>
        <a:defRPr>
          <a:solidFill>
            <a:schemeClr val="dk1"/>
          </a:solidFill>
          <a:latin typeface="+mn-lt"/>
          <a:ea typeface="+mn-ea"/>
          <a:cs typeface="+mn-cs"/>
        </a:defRPr>
      </a:pPr>
      <a:endParaRPr lang="it-IT"/>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1"/>
    <c:plotArea>
      <c:layout/>
      <c:radarChart>
        <c:radarStyle val="marker"/>
        <c:varyColors val="0"/>
        <c:ser>
          <c:idx val="0"/>
          <c:order val="0"/>
          <c:spPr>
            <a:ln>
              <a:solidFill>
                <a:srgbClr val="0070C0"/>
              </a:solidFill>
            </a:ln>
          </c:spPr>
          <c:marker>
            <c:symbol val="circle"/>
            <c:size val="7"/>
            <c:spPr>
              <a:solidFill>
                <a:srgbClr val="0070C0"/>
              </a:solidFill>
              <a:ln>
                <a:solidFill>
                  <a:schemeClr val="accent1"/>
                </a:solidFill>
              </a:ln>
            </c:spPr>
          </c:marker>
          <c:cat>
            <c:strRef>
              <c:f>('Studente 24'!$A$8,'Studente 24'!$A$12,'Studente 24'!$A$15,'Studente 24'!$A$18)</c:f>
              <c:strCache>
                <c:ptCount val="4"/>
                <c:pt idx="0">
                  <c:v>Esaminare la situazione fisica proposta formulando le ipotesi esplicative attraverso modelli o analogie o leggi</c:v>
                </c:pt>
                <c:pt idx="1">
                  <c:v>Formalizzare situazioni problematiche e applicare gli strumenti matematici e disciplinari rilevanti per la loro risoluzione</c:v>
                </c:pt>
                <c:pt idx="2">
                  <c:v>Interpretare e/o elaborare i dati proposti, anche di natura sperimentale, verificandone la pertinenza al modello scelto</c:v>
                </c:pt>
                <c:pt idx="3">
                  <c:v>Descrivere il processo risolutivo adottato e comunicare i risultati ottenuti valutandone la coerenza con la situazione problematica proposta</c:v>
                </c:pt>
              </c:strCache>
            </c:strRef>
          </c:cat>
          <c:val>
            <c:numRef>
              <c:f>('Studente 24'!$P$8,'Studente 24'!$P$12,'Studente 24'!$P$15,'Studente 24'!$P$18)</c:f>
              <c:numCache>
                <c:formatCode>;;;</c:formatCode>
                <c:ptCount val="4"/>
                <c:pt idx="0">
                  <c:v>0.0</c:v>
                </c:pt>
                <c:pt idx="1">
                  <c:v>0.0</c:v>
                </c:pt>
                <c:pt idx="2">
                  <c:v>0.0</c:v>
                </c:pt>
                <c:pt idx="3">
                  <c:v>0.0</c:v>
                </c:pt>
              </c:numCache>
            </c:numRef>
          </c:val>
        </c:ser>
        <c:dLbls>
          <c:showLegendKey val="0"/>
          <c:showVal val="0"/>
          <c:showCatName val="0"/>
          <c:showSerName val="0"/>
          <c:showPercent val="0"/>
          <c:showBubbleSize val="0"/>
        </c:dLbls>
        <c:axId val="2092881928"/>
        <c:axId val="2092836440"/>
      </c:radarChart>
      <c:catAx>
        <c:axId val="2092881928"/>
        <c:scaling>
          <c:orientation val="minMax"/>
        </c:scaling>
        <c:delete val="0"/>
        <c:axPos val="b"/>
        <c:majorGridlines/>
        <c:numFmt formatCode="General" sourceLinked="0"/>
        <c:majorTickMark val="none"/>
        <c:minorTickMark val="none"/>
        <c:tickLblPos val="nextTo"/>
        <c:crossAx val="2092836440"/>
        <c:crosses val="autoZero"/>
        <c:auto val="1"/>
        <c:lblAlgn val="ctr"/>
        <c:lblOffset val="100"/>
        <c:noMultiLvlLbl val="0"/>
      </c:catAx>
      <c:valAx>
        <c:axId val="2092836440"/>
        <c:scaling>
          <c:orientation val="minMax"/>
          <c:max val="1.0"/>
          <c:min val="0.0"/>
        </c:scaling>
        <c:delete val="0"/>
        <c:axPos val="l"/>
        <c:majorGridlines/>
        <c:numFmt formatCode=";;;" sourceLinked="1"/>
        <c:majorTickMark val="out"/>
        <c:minorTickMark val="none"/>
        <c:tickLblPos val="nextTo"/>
        <c:spPr>
          <a:noFill/>
        </c:spPr>
        <c:crossAx val="2092881928"/>
        <c:crosses val="autoZero"/>
        <c:crossBetween val="between"/>
      </c:valAx>
      <c:spPr>
        <a:noFill/>
      </c:spPr>
    </c:plotArea>
    <c:plotVisOnly val="1"/>
    <c:dispBlanksAs val="gap"/>
    <c:showDLblsOverMax val="0"/>
  </c:chart>
  <c:spPr>
    <a:solidFill>
      <a:schemeClr val="lt1"/>
    </a:solidFill>
    <a:ln w="25400" cap="flat" cmpd="sng" algn="ctr">
      <a:noFill/>
      <a:prstDash val="solid"/>
    </a:ln>
    <a:effectLst/>
  </c:spPr>
  <c:txPr>
    <a:bodyPr/>
    <a:lstStyle/>
    <a:p>
      <a:pPr>
        <a:defRPr>
          <a:solidFill>
            <a:schemeClr val="dk1"/>
          </a:solidFill>
          <a:latin typeface="+mn-lt"/>
          <a:ea typeface="+mn-ea"/>
          <a:cs typeface="+mn-cs"/>
        </a:defRPr>
      </a:pPr>
      <a:endParaRPr lang="it-IT"/>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1"/>
    <c:plotArea>
      <c:layout/>
      <c:radarChart>
        <c:radarStyle val="marker"/>
        <c:varyColors val="0"/>
        <c:ser>
          <c:idx val="0"/>
          <c:order val="0"/>
          <c:spPr>
            <a:ln>
              <a:solidFill>
                <a:srgbClr val="0070C0"/>
              </a:solidFill>
            </a:ln>
          </c:spPr>
          <c:marker>
            <c:symbol val="circle"/>
            <c:size val="7"/>
            <c:spPr>
              <a:solidFill>
                <a:srgbClr val="0070C0"/>
              </a:solidFill>
              <a:ln>
                <a:solidFill>
                  <a:schemeClr val="accent1"/>
                </a:solidFill>
              </a:ln>
            </c:spPr>
          </c:marker>
          <c:cat>
            <c:strRef>
              <c:f>('Studente 25'!$A$8,'Studente 25'!$A$12,'Studente 25'!$A$15,'Studente 25'!$A$18)</c:f>
              <c:strCache>
                <c:ptCount val="4"/>
                <c:pt idx="0">
                  <c:v>Esaminare la situazione fisica proposta formulando le ipotesi esplicative attraverso modelli o analogie o leggi</c:v>
                </c:pt>
                <c:pt idx="1">
                  <c:v>Formalizzare situazioni problematiche e applicare gli strumenti matematici e disciplinari rilevanti per la loro risoluzione</c:v>
                </c:pt>
                <c:pt idx="2">
                  <c:v>Interpretare e/o elaborare i dati proposti, anche di natura sperimentale, verificandone la pertinenza al modello scelto</c:v>
                </c:pt>
                <c:pt idx="3">
                  <c:v>Descrivere il processo risolutivo adottato e comunicare i risultati ottenuti valutandone la coerenza con la situazione problematica proposta</c:v>
                </c:pt>
              </c:strCache>
            </c:strRef>
          </c:cat>
          <c:val>
            <c:numRef>
              <c:f>('Studente 25'!$P$8,'Studente 25'!$P$12,'Studente 25'!$P$15,'Studente 25'!$P$18)</c:f>
              <c:numCache>
                <c:formatCode>;;;</c:formatCode>
                <c:ptCount val="4"/>
                <c:pt idx="0">
                  <c:v>0.0</c:v>
                </c:pt>
                <c:pt idx="1">
                  <c:v>0.0</c:v>
                </c:pt>
                <c:pt idx="2">
                  <c:v>0.0</c:v>
                </c:pt>
                <c:pt idx="3">
                  <c:v>0.0</c:v>
                </c:pt>
              </c:numCache>
            </c:numRef>
          </c:val>
        </c:ser>
        <c:dLbls>
          <c:showLegendKey val="0"/>
          <c:showVal val="0"/>
          <c:showCatName val="0"/>
          <c:showSerName val="0"/>
          <c:showPercent val="0"/>
          <c:showBubbleSize val="0"/>
        </c:dLbls>
        <c:axId val="-2111727064"/>
        <c:axId val="2083854760"/>
      </c:radarChart>
      <c:catAx>
        <c:axId val="-2111727064"/>
        <c:scaling>
          <c:orientation val="minMax"/>
        </c:scaling>
        <c:delete val="0"/>
        <c:axPos val="b"/>
        <c:majorGridlines/>
        <c:numFmt formatCode="General" sourceLinked="0"/>
        <c:majorTickMark val="none"/>
        <c:minorTickMark val="none"/>
        <c:tickLblPos val="nextTo"/>
        <c:crossAx val="2083854760"/>
        <c:crosses val="autoZero"/>
        <c:auto val="1"/>
        <c:lblAlgn val="ctr"/>
        <c:lblOffset val="100"/>
        <c:noMultiLvlLbl val="0"/>
      </c:catAx>
      <c:valAx>
        <c:axId val="2083854760"/>
        <c:scaling>
          <c:orientation val="minMax"/>
          <c:max val="1.0"/>
          <c:min val="0.0"/>
        </c:scaling>
        <c:delete val="0"/>
        <c:axPos val="l"/>
        <c:majorGridlines/>
        <c:numFmt formatCode=";;;" sourceLinked="1"/>
        <c:majorTickMark val="out"/>
        <c:minorTickMark val="none"/>
        <c:tickLblPos val="nextTo"/>
        <c:spPr>
          <a:noFill/>
        </c:spPr>
        <c:crossAx val="-2111727064"/>
        <c:crosses val="autoZero"/>
        <c:crossBetween val="between"/>
      </c:valAx>
      <c:spPr>
        <a:noFill/>
      </c:spPr>
    </c:plotArea>
    <c:plotVisOnly val="1"/>
    <c:dispBlanksAs val="gap"/>
    <c:showDLblsOverMax val="0"/>
  </c:chart>
  <c:spPr>
    <a:solidFill>
      <a:schemeClr val="lt1"/>
    </a:solidFill>
    <a:ln w="25400" cap="flat" cmpd="sng" algn="ctr">
      <a:noFill/>
      <a:prstDash val="solid"/>
    </a:ln>
    <a:effectLst/>
  </c:spPr>
  <c:txPr>
    <a:bodyPr/>
    <a:lstStyle/>
    <a:p>
      <a:pPr>
        <a:defRPr>
          <a:solidFill>
            <a:schemeClr val="dk1"/>
          </a:solidFill>
          <a:latin typeface="+mn-lt"/>
          <a:ea typeface="+mn-ea"/>
          <a:cs typeface="+mn-cs"/>
        </a:defRPr>
      </a:pPr>
      <a:endParaRPr lang="it-IT"/>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1"/>
    <c:plotArea>
      <c:layout/>
      <c:radarChart>
        <c:radarStyle val="marker"/>
        <c:varyColors val="0"/>
        <c:ser>
          <c:idx val="0"/>
          <c:order val="0"/>
          <c:spPr>
            <a:ln>
              <a:solidFill>
                <a:srgbClr val="0070C0"/>
              </a:solidFill>
            </a:ln>
          </c:spPr>
          <c:marker>
            <c:symbol val="circle"/>
            <c:size val="7"/>
            <c:spPr>
              <a:solidFill>
                <a:srgbClr val="0070C0"/>
              </a:solidFill>
              <a:ln>
                <a:solidFill>
                  <a:schemeClr val="accent1"/>
                </a:solidFill>
              </a:ln>
            </c:spPr>
          </c:marker>
          <c:cat>
            <c:strRef>
              <c:f>('Studente 26'!$A$8,'Studente 26'!$A$12,'Studente 26'!$A$15,'Studente 26'!$A$18)</c:f>
              <c:strCache>
                <c:ptCount val="4"/>
                <c:pt idx="0">
                  <c:v>Esaminare la situazione fisica proposta formulando le ipotesi esplicative attraverso modelli o analogie o leggi</c:v>
                </c:pt>
                <c:pt idx="1">
                  <c:v>Formalizzare situazioni problematiche e applicare gli strumenti matematici e disciplinari rilevanti per la loro risoluzione</c:v>
                </c:pt>
                <c:pt idx="2">
                  <c:v>Interpretare e/o elaborare i dati proposti, anche di natura sperimentale, verificandone la pertinenza al modello scelto</c:v>
                </c:pt>
                <c:pt idx="3">
                  <c:v>Descrivere il processo risolutivo adottato e comunicare i risultati ottenuti valutandone la coerenza con la situazione problematica proposta</c:v>
                </c:pt>
              </c:strCache>
            </c:strRef>
          </c:cat>
          <c:val>
            <c:numRef>
              <c:f>('Studente 26'!$P$8,'Studente 26'!$P$12,'Studente 26'!$P$15,'Studente 26'!$P$18)</c:f>
              <c:numCache>
                <c:formatCode>;;;</c:formatCode>
                <c:ptCount val="4"/>
                <c:pt idx="0">
                  <c:v>0.0</c:v>
                </c:pt>
                <c:pt idx="1">
                  <c:v>0.0</c:v>
                </c:pt>
                <c:pt idx="2">
                  <c:v>0.0</c:v>
                </c:pt>
                <c:pt idx="3">
                  <c:v>0.0</c:v>
                </c:pt>
              </c:numCache>
            </c:numRef>
          </c:val>
        </c:ser>
        <c:dLbls>
          <c:showLegendKey val="0"/>
          <c:showVal val="0"/>
          <c:showCatName val="0"/>
          <c:showSerName val="0"/>
          <c:showPercent val="0"/>
          <c:showBubbleSize val="0"/>
        </c:dLbls>
        <c:axId val="-2062645864"/>
        <c:axId val="2114450488"/>
      </c:radarChart>
      <c:catAx>
        <c:axId val="-2062645864"/>
        <c:scaling>
          <c:orientation val="minMax"/>
        </c:scaling>
        <c:delete val="0"/>
        <c:axPos val="b"/>
        <c:majorGridlines/>
        <c:numFmt formatCode="General" sourceLinked="0"/>
        <c:majorTickMark val="none"/>
        <c:minorTickMark val="none"/>
        <c:tickLblPos val="nextTo"/>
        <c:crossAx val="2114450488"/>
        <c:crosses val="autoZero"/>
        <c:auto val="1"/>
        <c:lblAlgn val="ctr"/>
        <c:lblOffset val="100"/>
        <c:noMultiLvlLbl val="0"/>
      </c:catAx>
      <c:valAx>
        <c:axId val="2114450488"/>
        <c:scaling>
          <c:orientation val="minMax"/>
          <c:max val="1.0"/>
          <c:min val="0.0"/>
        </c:scaling>
        <c:delete val="0"/>
        <c:axPos val="l"/>
        <c:majorGridlines/>
        <c:numFmt formatCode=";;;" sourceLinked="1"/>
        <c:majorTickMark val="out"/>
        <c:minorTickMark val="none"/>
        <c:tickLblPos val="nextTo"/>
        <c:spPr>
          <a:noFill/>
        </c:spPr>
        <c:crossAx val="-2062645864"/>
        <c:crosses val="autoZero"/>
        <c:crossBetween val="between"/>
      </c:valAx>
      <c:spPr>
        <a:noFill/>
      </c:spPr>
    </c:plotArea>
    <c:plotVisOnly val="1"/>
    <c:dispBlanksAs val="gap"/>
    <c:showDLblsOverMax val="0"/>
  </c:chart>
  <c:spPr>
    <a:solidFill>
      <a:schemeClr val="lt1"/>
    </a:solidFill>
    <a:ln w="25400" cap="flat" cmpd="sng" algn="ctr">
      <a:noFill/>
      <a:prstDash val="solid"/>
    </a:ln>
    <a:effectLst/>
  </c:spPr>
  <c:txPr>
    <a:bodyPr/>
    <a:lstStyle/>
    <a:p>
      <a:pPr>
        <a:defRPr>
          <a:solidFill>
            <a:schemeClr val="dk1"/>
          </a:solidFill>
          <a:latin typeface="+mn-lt"/>
          <a:ea typeface="+mn-ea"/>
          <a:cs typeface="+mn-cs"/>
        </a:defRPr>
      </a:pPr>
      <a:endParaRPr lang="it-IT"/>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1"/>
    <c:plotArea>
      <c:layout/>
      <c:radarChart>
        <c:radarStyle val="marker"/>
        <c:varyColors val="0"/>
        <c:ser>
          <c:idx val="0"/>
          <c:order val="0"/>
          <c:spPr>
            <a:ln>
              <a:solidFill>
                <a:srgbClr val="0070C0"/>
              </a:solidFill>
            </a:ln>
          </c:spPr>
          <c:marker>
            <c:symbol val="circle"/>
            <c:size val="7"/>
            <c:spPr>
              <a:solidFill>
                <a:srgbClr val="0070C0"/>
              </a:solidFill>
              <a:ln>
                <a:solidFill>
                  <a:schemeClr val="accent1"/>
                </a:solidFill>
              </a:ln>
            </c:spPr>
          </c:marker>
          <c:cat>
            <c:strRef>
              <c:f>('Studente 27'!$A$8,'Studente 27'!$A$12,'Studente 27'!$A$15,'Studente 27'!$A$18)</c:f>
              <c:strCache>
                <c:ptCount val="4"/>
                <c:pt idx="0">
                  <c:v>Esaminare la situazione fisica proposta formulando le ipotesi esplicative attraverso modelli o analogie o leggi</c:v>
                </c:pt>
                <c:pt idx="1">
                  <c:v>Formalizzare situazioni problematiche e applicare gli strumenti matematici e disciplinari rilevanti per la loro risoluzione</c:v>
                </c:pt>
                <c:pt idx="2">
                  <c:v>Interpretare e/o elaborare i dati proposti, anche di natura sperimentale, verificandone la pertinenza al modello scelto</c:v>
                </c:pt>
                <c:pt idx="3">
                  <c:v>Descrivere il processo risolutivo adottato e comunicare i risultati ottenuti valutandone la coerenza con la situazione problematica proposta</c:v>
                </c:pt>
              </c:strCache>
            </c:strRef>
          </c:cat>
          <c:val>
            <c:numRef>
              <c:f>('Studente 27'!$P$8,'Studente 27'!$P$12,'Studente 27'!$P$15,'Studente 27'!$P$18)</c:f>
              <c:numCache>
                <c:formatCode>;;;</c:formatCode>
                <c:ptCount val="4"/>
                <c:pt idx="0">
                  <c:v>0.0</c:v>
                </c:pt>
                <c:pt idx="1">
                  <c:v>0.0</c:v>
                </c:pt>
                <c:pt idx="2">
                  <c:v>0.0</c:v>
                </c:pt>
                <c:pt idx="3">
                  <c:v>0.0</c:v>
                </c:pt>
              </c:numCache>
            </c:numRef>
          </c:val>
        </c:ser>
        <c:dLbls>
          <c:showLegendKey val="0"/>
          <c:showVal val="0"/>
          <c:showCatName val="0"/>
          <c:showSerName val="0"/>
          <c:showPercent val="0"/>
          <c:showBubbleSize val="0"/>
        </c:dLbls>
        <c:axId val="2092816648"/>
        <c:axId val="2083880920"/>
      </c:radarChart>
      <c:catAx>
        <c:axId val="2092816648"/>
        <c:scaling>
          <c:orientation val="minMax"/>
        </c:scaling>
        <c:delete val="0"/>
        <c:axPos val="b"/>
        <c:majorGridlines/>
        <c:numFmt formatCode="General" sourceLinked="0"/>
        <c:majorTickMark val="none"/>
        <c:minorTickMark val="none"/>
        <c:tickLblPos val="nextTo"/>
        <c:crossAx val="2083880920"/>
        <c:crosses val="autoZero"/>
        <c:auto val="1"/>
        <c:lblAlgn val="ctr"/>
        <c:lblOffset val="100"/>
        <c:noMultiLvlLbl val="0"/>
      </c:catAx>
      <c:valAx>
        <c:axId val="2083880920"/>
        <c:scaling>
          <c:orientation val="minMax"/>
          <c:max val="1.0"/>
          <c:min val="0.0"/>
        </c:scaling>
        <c:delete val="0"/>
        <c:axPos val="l"/>
        <c:majorGridlines/>
        <c:numFmt formatCode=";;;" sourceLinked="1"/>
        <c:majorTickMark val="out"/>
        <c:minorTickMark val="none"/>
        <c:tickLblPos val="nextTo"/>
        <c:spPr>
          <a:noFill/>
        </c:spPr>
        <c:crossAx val="2092816648"/>
        <c:crosses val="autoZero"/>
        <c:crossBetween val="between"/>
      </c:valAx>
      <c:spPr>
        <a:noFill/>
      </c:spPr>
    </c:plotArea>
    <c:plotVisOnly val="1"/>
    <c:dispBlanksAs val="gap"/>
    <c:showDLblsOverMax val="0"/>
  </c:chart>
  <c:spPr>
    <a:solidFill>
      <a:schemeClr val="lt1"/>
    </a:solidFill>
    <a:ln w="25400" cap="flat" cmpd="sng" algn="ctr">
      <a:noFill/>
      <a:prstDash val="solid"/>
    </a:ln>
    <a:effectLst/>
  </c:spPr>
  <c:txPr>
    <a:bodyPr/>
    <a:lstStyle/>
    <a:p>
      <a:pPr>
        <a:defRPr>
          <a:solidFill>
            <a:schemeClr val="dk1"/>
          </a:solidFill>
          <a:latin typeface="+mn-lt"/>
          <a:ea typeface="+mn-ea"/>
          <a:cs typeface="+mn-cs"/>
        </a:defRPr>
      </a:pPr>
      <a:endParaRPr lang="it-IT"/>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1"/>
    <c:plotArea>
      <c:layout/>
      <c:radarChart>
        <c:radarStyle val="marker"/>
        <c:varyColors val="0"/>
        <c:ser>
          <c:idx val="0"/>
          <c:order val="0"/>
          <c:spPr>
            <a:ln>
              <a:solidFill>
                <a:srgbClr val="0070C0"/>
              </a:solidFill>
            </a:ln>
          </c:spPr>
          <c:marker>
            <c:symbol val="circle"/>
            <c:size val="7"/>
            <c:spPr>
              <a:solidFill>
                <a:srgbClr val="0070C0"/>
              </a:solidFill>
              <a:ln>
                <a:solidFill>
                  <a:schemeClr val="accent1"/>
                </a:solidFill>
              </a:ln>
            </c:spPr>
          </c:marker>
          <c:cat>
            <c:strRef>
              <c:f>('Studente 28'!$A$8,'Studente 28'!$A$12,'Studente 28'!$A$15,'Studente 28'!$A$18)</c:f>
              <c:strCache>
                <c:ptCount val="4"/>
                <c:pt idx="0">
                  <c:v>Esaminare la situazione fisica proposta formulando le ipotesi esplicative attraverso modelli o analogie o leggi</c:v>
                </c:pt>
                <c:pt idx="1">
                  <c:v>Formalizzare situazioni problematiche e applicare gli strumenti matematici e disciplinari rilevanti per la loro risoluzione</c:v>
                </c:pt>
                <c:pt idx="2">
                  <c:v>Interpretare e/o elaborare i dati proposti, anche di natura sperimentale, verificandone la pertinenza al modello scelto</c:v>
                </c:pt>
                <c:pt idx="3">
                  <c:v>Descrivere il processo risolutivo adottato e comunicare i risultati ottenuti valutandone la coerenza con la situazione problematica proposta</c:v>
                </c:pt>
              </c:strCache>
            </c:strRef>
          </c:cat>
          <c:val>
            <c:numRef>
              <c:f>('Studente 28'!$P$8,'Studente 28'!$P$12,'Studente 28'!$P$15,'Studente 28'!$P$18)</c:f>
              <c:numCache>
                <c:formatCode>;;;</c:formatCode>
                <c:ptCount val="4"/>
                <c:pt idx="0">
                  <c:v>0.0</c:v>
                </c:pt>
                <c:pt idx="1">
                  <c:v>0.0</c:v>
                </c:pt>
                <c:pt idx="2">
                  <c:v>0.0</c:v>
                </c:pt>
                <c:pt idx="3">
                  <c:v>0.0</c:v>
                </c:pt>
              </c:numCache>
            </c:numRef>
          </c:val>
        </c:ser>
        <c:dLbls>
          <c:showLegendKey val="0"/>
          <c:showVal val="0"/>
          <c:showCatName val="0"/>
          <c:showSerName val="0"/>
          <c:showPercent val="0"/>
          <c:showBubbleSize val="0"/>
        </c:dLbls>
        <c:axId val="2073001848"/>
        <c:axId val="2114256584"/>
      </c:radarChart>
      <c:catAx>
        <c:axId val="2073001848"/>
        <c:scaling>
          <c:orientation val="minMax"/>
        </c:scaling>
        <c:delete val="0"/>
        <c:axPos val="b"/>
        <c:majorGridlines/>
        <c:numFmt formatCode="General" sourceLinked="0"/>
        <c:majorTickMark val="none"/>
        <c:minorTickMark val="none"/>
        <c:tickLblPos val="nextTo"/>
        <c:crossAx val="2114256584"/>
        <c:crosses val="autoZero"/>
        <c:auto val="1"/>
        <c:lblAlgn val="ctr"/>
        <c:lblOffset val="100"/>
        <c:noMultiLvlLbl val="0"/>
      </c:catAx>
      <c:valAx>
        <c:axId val="2114256584"/>
        <c:scaling>
          <c:orientation val="minMax"/>
          <c:max val="1.0"/>
          <c:min val="0.0"/>
        </c:scaling>
        <c:delete val="0"/>
        <c:axPos val="l"/>
        <c:majorGridlines/>
        <c:numFmt formatCode=";;;" sourceLinked="1"/>
        <c:majorTickMark val="out"/>
        <c:minorTickMark val="none"/>
        <c:tickLblPos val="nextTo"/>
        <c:spPr>
          <a:noFill/>
        </c:spPr>
        <c:crossAx val="2073001848"/>
        <c:crosses val="autoZero"/>
        <c:crossBetween val="between"/>
      </c:valAx>
      <c:spPr>
        <a:noFill/>
      </c:spPr>
    </c:plotArea>
    <c:plotVisOnly val="1"/>
    <c:dispBlanksAs val="gap"/>
    <c:showDLblsOverMax val="0"/>
  </c:chart>
  <c:spPr>
    <a:solidFill>
      <a:schemeClr val="lt1"/>
    </a:solidFill>
    <a:ln w="25400" cap="flat" cmpd="sng" algn="ctr">
      <a:noFill/>
      <a:prstDash val="solid"/>
    </a:ln>
    <a:effectLst/>
  </c:spPr>
  <c:txPr>
    <a:bodyPr/>
    <a:lstStyle/>
    <a:p>
      <a:pPr>
        <a:defRPr>
          <a:solidFill>
            <a:schemeClr val="dk1"/>
          </a:solidFill>
          <a:latin typeface="+mn-lt"/>
          <a:ea typeface="+mn-ea"/>
          <a:cs typeface="+mn-cs"/>
        </a:defRPr>
      </a:pPr>
      <a:endParaRPr lang="it-I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spPr>
            <a:ln w="47625"/>
          </c:spPr>
          <c:marker>
            <c:symbol val="circle"/>
            <c:size val="7"/>
          </c:marker>
          <c:cat>
            <c:strRef>
              <c:f>('Studente 2'!$A$8,'Studente 2'!$A$12,'Studente 2'!$A$15,'Studente 2'!$A$18)</c:f>
              <c:strCache>
                <c:ptCount val="4"/>
                <c:pt idx="0">
                  <c:v>Esaminare la situazione fisica proposta formulando le ipotesi esplicative attraverso modelli o analogie o leggi</c:v>
                </c:pt>
                <c:pt idx="1">
                  <c:v>Formalizzare situazioni problematiche e applicare gli strumenti matematici e disciplinari rilevanti per la loro risoluzione</c:v>
                </c:pt>
                <c:pt idx="2">
                  <c:v>Interpretare e/o elaborare i dati proposti, anche di natura sperimentale, verificandone la pertinenza al modello scelto</c:v>
                </c:pt>
                <c:pt idx="3">
                  <c:v>Descrivere il processo risolutivo adottato e comunicare i risultati ottenuti valutandone la coerenza con la situazione problematica proposta</c:v>
                </c:pt>
              </c:strCache>
            </c:strRef>
          </c:cat>
          <c:val>
            <c:numRef>
              <c:f>('Studente 2'!$P$8,'Studente 2'!$P$12,'Studente 2'!$P$15,'Studente 2'!$P$18)</c:f>
              <c:numCache>
                <c:formatCode>;;;</c:formatCode>
                <c:ptCount val="4"/>
                <c:pt idx="0">
                  <c:v>0.0</c:v>
                </c:pt>
                <c:pt idx="1">
                  <c:v>0.0</c:v>
                </c:pt>
                <c:pt idx="2">
                  <c:v>0.0</c:v>
                </c:pt>
                <c:pt idx="3">
                  <c:v>0.0</c:v>
                </c:pt>
              </c:numCache>
            </c:numRef>
          </c:val>
        </c:ser>
        <c:dLbls>
          <c:showLegendKey val="0"/>
          <c:showVal val="0"/>
          <c:showCatName val="0"/>
          <c:showSerName val="0"/>
          <c:showPercent val="0"/>
          <c:showBubbleSize val="0"/>
        </c:dLbls>
        <c:axId val="2092450584"/>
        <c:axId val="2092451992"/>
      </c:radarChart>
      <c:catAx>
        <c:axId val="2092450584"/>
        <c:scaling>
          <c:orientation val="minMax"/>
        </c:scaling>
        <c:delete val="0"/>
        <c:axPos val="b"/>
        <c:majorGridlines/>
        <c:majorTickMark val="out"/>
        <c:minorTickMark val="none"/>
        <c:tickLblPos val="nextTo"/>
        <c:crossAx val="2092451992"/>
        <c:crosses val="autoZero"/>
        <c:auto val="1"/>
        <c:lblAlgn val="ctr"/>
        <c:lblOffset val="100"/>
        <c:noMultiLvlLbl val="0"/>
      </c:catAx>
      <c:valAx>
        <c:axId val="2092451992"/>
        <c:scaling>
          <c:orientation val="minMax"/>
          <c:max val="1.0"/>
        </c:scaling>
        <c:delete val="0"/>
        <c:axPos val="l"/>
        <c:majorGridlines/>
        <c:numFmt formatCode=";;;" sourceLinked="1"/>
        <c:majorTickMark val="cross"/>
        <c:minorTickMark val="none"/>
        <c:tickLblPos val="nextTo"/>
        <c:crossAx val="209245058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1"/>
    <c:plotArea>
      <c:layout/>
      <c:radarChart>
        <c:radarStyle val="marker"/>
        <c:varyColors val="0"/>
        <c:ser>
          <c:idx val="0"/>
          <c:order val="0"/>
          <c:spPr>
            <a:ln>
              <a:solidFill>
                <a:srgbClr val="0070C0"/>
              </a:solidFill>
            </a:ln>
          </c:spPr>
          <c:marker>
            <c:symbol val="circle"/>
            <c:size val="7"/>
            <c:spPr>
              <a:solidFill>
                <a:srgbClr val="0070C0"/>
              </a:solidFill>
              <a:ln>
                <a:solidFill>
                  <a:schemeClr val="accent1"/>
                </a:solidFill>
              </a:ln>
            </c:spPr>
          </c:marker>
          <c:cat>
            <c:strRef>
              <c:f>('Studente 29'!$A$8,'Studente 29'!$A$12,'Studente 29'!$A$15,'Studente 29'!$A$18)</c:f>
              <c:strCache>
                <c:ptCount val="4"/>
                <c:pt idx="0">
                  <c:v>Esaminare la situazione fisica proposta formulando le ipotesi esplicative attraverso modelli o analogie o leggi</c:v>
                </c:pt>
                <c:pt idx="1">
                  <c:v>Formalizzare situazioni problematiche e applicare gli strumenti matematici e disciplinari rilevanti per la loro risoluzione</c:v>
                </c:pt>
                <c:pt idx="2">
                  <c:v>Interpretare e/o elaborare i dati proposti, anche di natura sperimentale, verificandone la pertinenza al modello scelto</c:v>
                </c:pt>
                <c:pt idx="3">
                  <c:v>Descrivere il processo risolutivo adottato e comunicare i risultati ottenuti valutandone la coerenza con la situazione problematica proposta</c:v>
                </c:pt>
              </c:strCache>
            </c:strRef>
          </c:cat>
          <c:val>
            <c:numRef>
              <c:f>('Studente 29'!$P$8,'Studente 29'!$P$12,'Studente 29'!$P$15,'Studente 29'!$P$18)</c:f>
              <c:numCache>
                <c:formatCode>;;;</c:formatCode>
                <c:ptCount val="4"/>
                <c:pt idx="0">
                  <c:v>0.0</c:v>
                </c:pt>
                <c:pt idx="1">
                  <c:v>0.0</c:v>
                </c:pt>
                <c:pt idx="2">
                  <c:v>0.0</c:v>
                </c:pt>
                <c:pt idx="3">
                  <c:v>0.0</c:v>
                </c:pt>
              </c:numCache>
            </c:numRef>
          </c:val>
        </c:ser>
        <c:dLbls>
          <c:showLegendKey val="0"/>
          <c:showVal val="0"/>
          <c:showCatName val="0"/>
          <c:showSerName val="0"/>
          <c:showPercent val="0"/>
          <c:showBubbleSize val="0"/>
        </c:dLbls>
        <c:axId val="-2063141224"/>
        <c:axId val="-2062714520"/>
      </c:radarChart>
      <c:catAx>
        <c:axId val="-2063141224"/>
        <c:scaling>
          <c:orientation val="minMax"/>
        </c:scaling>
        <c:delete val="0"/>
        <c:axPos val="b"/>
        <c:majorGridlines/>
        <c:numFmt formatCode="General" sourceLinked="0"/>
        <c:majorTickMark val="none"/>
        <c:minorTickMark val="none"/>
        <c:tickLblPos val="nextTo"/>
        <c:crossAx val="-2062714520"/>
        <c:crosses val="autoZero"/>
        <c:auto val="1"/>
        <c:lblAlgn val="ctr"/>
        <c:lblOffset val="100"/>
        <c:noMultiLvlLbl val="0"/>
      </c:catAx>
      <c:valAx>
        <c:axId val="-2062714520"/>
        <c:scaling>
          <c:orientation val="minMax"/>
          <c:max val="1.0"/>
          <c:min val="0.0"/>
        </c:scaling>
        <c:delete val="0"/>
        <c:axPos val="l"/>
        <c:majorGridlines/>
        <c:numFmt formatCode=";;;" sourceLinked="1"/>
        <c:majorTickMark val="out"/>
        <c:minorTickMark val="none"/>
        <c:tickLblPos val="nextTo"/>
        <c:spPr>
          <a:noFill/>
        </c:spPr>
        <c:crossAx val="-2063141224"/>
        <c:crosses val="autoZero"/>
        <c:crossBetween val="between"/>
      </c:valAx>
      <c:spPr>
        <a:noFill/>
      </c:spPr>
    </c:plotArea>
    <c:plotVisOnly val="1"/>
    <c:dispBlanksAs val="gap"/>
    <c:showDLblsOverMax val="0"/>
  </c:chart>
  <c:spPr>
    <a:solidFill>
      <a:schemeClr val="lt1"/>
    </a:solidFill>
    <a:ln w="25400" cap="flat" cmpd="sng" algn="ctr">
      <a:noFill/>
      <a:prstDash val="solid"/>
    </a:ln>
    <a:effectLst/>
  </c:spPr>
  <c:txPr>
    <a:bodyPr/>
    <a:lstStyle/>
    <a:p>
      <a:pPr>
        <a:defRPr>
          <a:solidFill>
            <a:schemeClr val="dk1"/>
          </a:solidFill>
          <a:latin typeface="+mn-lt"/>
          <a:ea typeface="+mn-ea"/>
          <a:cs typeface="+mn-cs"/>
        </a:defRPr>
      </a:pPr>
      <a:endParaRPr lang="it-IT"/>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1"/>
    <c:plotArea>
      <c:layout/>
      <c:radarChart>
        <c:radarStyle val="marker"/>
        <c:varyColors val="0"/>
        <c:ser>
          <c:idx val="0"/>
          <c:order val="0"/>
          <c:spPr>
            <a:ln>
              <a:solidFill>
                <a:srgbClr val="0070C0"/>
              </a:solidFill>
            </a:ln>
          </c:spPr>
          <c:marker>
            <c:symbol val="circle"/>
            <c:size val="7"/>
            <c:spPr>
              <a:solidFill>
                <a:srgbClr val="0070C0"/>
              </a:solidFill>
              <a:ln>
                <a:solidFill>
                  <a:schemeClr val="accent1"/>
                </a:solidFill>
              </a:ln>
            </c:spPr>
          </c:marker>
          <c:cat>
            <c:strRef>
              <c:f>('Studente 30'!$A$8,'Studente 30'!$A$12,'Studente 30'!$A$15,'Studente 30'!$A$18)</c:f>
              <c:strCache>
                <c:ptCount val="4"/>
                <c:pt idx="0">
                  <c:v>Esaminare la situazione fisica proposta formulando le ipotesi esplicative attraverso modelli o analogie o leggi</c:v>
                </c:pt>
                <c:pt idx="1">
                  <c:v>Formalizzare situazioni problematiche e applicare gli strumenti matematici e disciplinari rilevanti per la loro risoluzione</c:v>
                </c:pt>
                <c:pt idx="2">
                  <c:v>Interpretare e/o elaborare i dati proposti, anche di natura sperimentale, verificandone la pertinenza al modello scelto</c:v>
                </c:pt>
                <c:pt idx="3">
                  <c:v>Descrivere il processo risolutivo adottato e comunicare i risultati ottenuti valutandone la coerenza con la situazione problematica proposta</c:v>
                </c:pt>
              </c:strCache>
            </c:strRef>
          </c:cat>
          <c:val>
            <c:numRef>
              <c:f>('Studente 30'!$P$8,'Studente 30'!$P$12,'Studente 30'!$P$15,'Studente 30'!$P$18)</c:f>
              <c:numCache>
                <c:formatCode>;;;</c:formatCode>
                <c:ptCount val="4"/>
                <c:pt idx="0">
                  <c:v>0.0</c:v>
                </c:pt>
                <c:pt idx="1">
                  <c:v>0.0</c:v>
                </c:pt>
                <c:pt idx="2">
                  <c:v>0.0</c:v>
                </c:pt>
                <c:pt idx="3">
                  <c:v>0.0</c:v>
                </c:pt>
              </c:numCache>
            </c:numRef>
          </c:val>
        </c:ser>
        <c:dLbls>
          <c:showLegendKey val="0"/>
          <c:showVal val="0"/>
          <c:showCatName val="0"/>
          <c:showSerName val="0"/>
          <c:showPercent val="0"/>
          <c:showBubbleSize val="0"/>
        </c:dLbls>
        <c:axId val="2114713144"/>
        <c:axId val="2114767432"/>
      </c:radarChart>
      <c:catAx>
        <c:axId val="2114713144"/>
        <c:scaling>
          <c:orientation val="minMax"/>
        </c:scaling>
        <c:delete val="0"/>
        <c:axPos val="b"/>
        <c:majorGridlines/>
        <c:numFmt formatCode="General" sourceLinked="0"/>
        <c:majorTickMark val="none"/>
        <c:minorTickMark val="none"/>
        <c:tickLblPos val="nextTo"/>
        <c:crossAx val="2114767432"/>
        <c:crosses val="autoZero"/>
        <c:auto val="1"/>
        <c:lblAlgn val="ctr"/>
        <c:lblOffset val="100"/>
        <c:noMultiLvlLbl val="0"/>
      </c:catAx>
      <c:valAx>
        <c:axId val="2114767432"/>
        <c:scaling>
          <c:orientation val="minMax"/>
          <c:max val="1.0"/>
          <c:min val="0.0"/>
        </c:scaling>
        <c:delete val="0"/>
        <c:axPos val="l"/>
        <c:majorGridlines/>
        <c:numFmt formatCode=";;;" sourceLinked="1"/>
        <c:majorTickMark val="out"/>
        <c:minorTickMark val="none"/>
        <c:tickLblPos val="nextTo"/>
        <c:spPr>
          <a:noFill/>
        </c:spPr>
        <c:crossAx val="2114713144"/>
        <c:crosses val="autoZero"/>
        <c:crossBetween val="between"/>
      </c:valAx>
      <c:spPr>
        <a:noFill/>
      </c:spPr>
    </c:plotArea>
    <c:plotVisOnly val="1"/>
    <c:dispBlanksAs val="gap"/>
    <c:showDLblsOverMax val="0"/>
  </c:chart>
  <c:spPr>
    <a:solidFill>
      <a:schemeClr val="lt1"/>
    </a:solidFill>
    <a:ln w="25400" cap="flat" cmpd="sng" algn="ctr">
      <a:noFill/>
      <a:prstDash val="solid"/>
    </a:ln>
    <a:effectLst/>
  </c:spPr>
  <c:txPr>
    <a:bodyPr/>
    <a:lstStyle/>
    <a:p>
      <a:pPr>
        <a:defRPr>
          <a:solidFill>
            <a:schemeClr val="dk1"/>
          </a:solidFill>
          <a:latin typeface="+mn-lt"/>
          <a:ea typeface="+mn-ea"/>
          <a:cs typeface="+mn-cs"/>
        </a:defRPr>
      </a:pPr>
      <a:endParaRPr lang="it-IT"/>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1"/>
    <c:plotArea>
      <c:layout/>
      <c:radarChart>
        <c:radarStyle val="marker"/>
        <c:varyColors val="0"/>
        <c:ser>
          <c:idx val="0"/>
          <c:order val="0"/>
          <c:spPr>
            <a:ln>
              <a:solidFill>
                <a:srgbClr val="0070C0"/>
              </a:solidFill>
            </a:ln>
          </c:spPr>
          <c:marker>
            <c:symbol val="circle"/>
            <c:size val="7"/>
            <c:spPr>
              <a:solidFill>
                <a:srgbClr val="0070C0"/>
              </a:solidFill>
              <a:ln>
                <a:solidFill>
                  <a:schemeClr val="accent1"/>
                </a:solidFill>
              </a:ln>
            </c:spPr>
          </c:marker>
          <c:cat>
            <c:strRef>
              <c:f>('Studente 31'!$A$8,'Studente 31'!$A$12,'Studente 31'!$A$15,'Studente 31'!$A$18)</c:f>
              <c:strCache>
                <c:ptCount val="4"/>
                <c:pt idx="0">
                  <c:v>Esaminare la situazione fisica proposta formulando le ipotesi esplicative attraverso modelli o analogie o leggi</c:v>
                </c:pt>
                <c:pt idx="1">
                  <c:v>Formalizzare situazioni problematiche e applicare gli strumenti matematici e disciplinari rilevanti per la loro risoluzione</c:v>
                </c:pt>
                <c:pt idx="2">
                  <c:v>Interpretare e/o elaborare i dati proposti, anche di natura sperimentale, verificandone la pertinenza al modello scelto</c:v>
                </c:pt>
                <c:pt idx="3">
                  <c:v>Descrivere il processo risolutivo adottato e comunicare i risultati ottenuti valutandone la coerenza con la situazione problematica proposta</c:v>
                </c:pt>
              </c:strCache>
            </c:strRef>
          </c:cat>
          <c:val>
            <c:numRef>
              <c:f>('Studente 31'!$P$8,'Studente 31'!$P$12,'Studente 31'!$P$15,'Studente 31'!$P$18)</c:f>
              <c:numCache>
                <c:formatCode>;;;</c:formatCode>
                <c:ptCount val="4"/>
                <c:pt idx="0">
                  <c:v>0.0</c:v>
                </c:pt>
                <c:pt idx="1">
                  <c:v>0.0</c:v>
                </c:pt>
                <c:pt idx="2">
                  <c:v>0.0</c:v>
                </c:pt>
                <c:pt idx="3">
                  <c:v>0.0</c:v>
                </c:pt>
              </c:numCache>
            </c:numRef>
          </c:val>
        </c:ser>
        <c:dLbls>
          <c:showLegendKey val="0"/>
          <c:showVal val="0"/>
          <c:showCatName val="0"/>
          <c:showSerName val="0"/>
          <c:showPercent val="0"/>
          <c:showBubbleSize val="0"/>
        </c:dLbls>
        <c:axId val="2072811880"/>
        <c:axId val="2046032520"/>
      </c:radarChart>
      <c:catAx>
        <c:axId val="2072811880"/>
        <c:scaling>
          <c:orientation val="minMax"/>
        </c:scaling>
        <c:delete val="0"/>
        <c:axPos val="b"/>
        <c:majorGridlines/>
        <c:numFmt formatCode="General" sourceLinked="0"/>
        <c:majorTickMark val="none"/>
        <c:minorTickMark val="none"/>
        <c:tickLblPos val="nextTo"/>
        <c:crossAx val="2046032520"/>
        <c:crosses val="autoZero"/>
        <c:auto val="1"/>
        <c:lblAlgn val="ctr"/>
        <c:lblOffset val="100"/>
        <c:noMultiLvlLbl val="0"/>
      </c:catAx>
      <c:valAx>
        <c:axId val="2046032520"/>
        <c:scaling>
          <c:orientation val="minMax"/>
          <c:max val="1.0"/>
          <c:min val="0.0"/>
        </c:scaling>
        <c:delete val="0"/>
        <c:axPos val="l"/>
        <c:majorGridlines/>
        <c:numFmt formatCode=";;;" sourceLinked="1"/>
        <c:majorTickMark val="out"/>
        <c:minorTickMark val="none"/>
        <c:tickLblPos val="nextTo"/>
        <c:spPr>
          <a:noFill/>
        </c:spPr>
        <c:crossAx val="2072811880"/>
        <c:crosses val="autoZero"/>
        <c:crossBetween val="between"/>
      </c:valAx>
      <c:spPr>
        <a:noFill/>
      </c:spPr>
    </c:plotArea>
    <c:plotVisOnly val="1"/>
    <c:dispBlanksAs val="gap"/>
    <c:showDLblsOverMax val="0"/>
  </c:chart>
  <c:spPr>
    <a:solidFill>
      <a:schemeClr val="lt1"/>
    </a:solidFill>
    <a:ln w="25400" cap="flat" cmpd="sng" algn="ctr">
      <a:noFill/>
      <a:prstDash val="solid"/>
    </a:ln>
    <a:effectLst/>
  </c:spPr>
  <c:txPr>
    <a:bodyPr/>
    <a:lstStyle/>
    <a:p>
      <a:pPr>
        <a:defRPr>
          <a:solidFill>
            <a:schemeClr val="dk1"/>
          </a:solidFill>
          <a:latin typeface="+mn-lt"/>
          <a:ea typeface="+mn-ea"/>
          <a:cs typeface="+mn-cs"/>
        </a:defRPr>
      </a:pPr>
      <a:endParaRPr lang="it-IT"/>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1"/>
    <c:plotArea>
      <c:layout/>
      <c:radarChart>
        <c:radarStyle val="marker"/>
        <c:varyColors val="0"/>
        <c:ser>
          <c:idx val="0"/>
          <c:order val="0"/>
          <c:spPr>
            <a:ln>
              <a:solidFill>
                <a:srgbClr val="0070C0"/>
              </a:solidFill>
            </a:ln>
          </c:spPr>
          <c:marker>
            <c:symbol val="circle"/>
            <c:size val="7"/>
            <c:spPr>
              <a:solidFill>
                <a:srgbClr val="0070C0"/>
              </a:solidFill>
              <a:ln>
                <a:solidFill>
                  <a:schemeClr val="accent1"/>
                </a:solidFill>
              </a:ln>
            </c:spPr>
          </c:marker>
          <c:cat>
            <c:strRef>
              <c:f>('Studente 32'!$A$8,'Studente 32'!$A$12,'Studente 32'!$A$15,'Studente 32'!$A$18)</c:f>
              <c:strCache>
                <c:ptCount val="4"/>
                <c:pt idx="0">
                  <c:v>Esaminare la situazione fisica proposta formulando le ipotesi esplicative attraverso modelli o analogie o leggi</c:v>
                </c:pt>
                <c:pt idx="1">
                  <c:v>Formalizzare situazioni problematiche e applicare gli strumenti matematici e disciplinari rilevanti per la loro risoluzione</c:v>
                </c:pt>
                <c:pt idx="2">
                  <c:v>Interpretare e/o elaborare i dati proposti, anche di natura sperimentale, verificandone la pertinenza al modello scelto</c:v>
                </c:pt>
                <c:pt idx="3">
                  <c:v>Descrivere il processo risolutivo adottato e comunicare i risultati ottenuti valutandone la coerenza con la situazione problematica proposta</c:v>
                </c:pt>
              </c:strCache>
            </c:strRef>
          </c:cat>
          <c:val>
            <c:numRef>
              <c:f>('Studente 32'!$P$8,'Studente 32'!$P$12,'Studente 32'!$P$15,'Studente 32'!$P$18)</c:f>
              <c:numCache>
                <c:formatCode>;;;</c:formatCode>
                <c:ptCount val="4"/>
                <c:pt idx="0">
                  <c:v>0.0</c:v>
                </c:pt>
                <c:pt idx="1">
                  <c:v>0.0</c:v>
                </c:pt>
                <c:pt idx="2">
                  <c:v>0.0</c:v>
                </c:pt>
                <c:pt idx="3">
                  <c:v>0.0</c:v>
                </c:pt>
              </c:numCache>
            </c:numRef>
          </c:val>
        </c:ser>
        <c:dLbls>
          <c:showLegendKey val="0"/>
          <c:showVal val="0"/>
          <c:showCatName val="0"/>
          <c:showSerName val="0"/>
          <c:showPercent val="0"/>
          <c:showBubbleSize val="0"/>
        </c:dLbls>
        <c:axId val="2114926760"/>
        <c:axId val="2114931672"/>
      </c:radarChart>
      <c:catAx>
        <c:axId val="2114926760"/>
        <c:scaling>
          <c:orientation val="minMax"/>
        </c:scaling>
        <c:delete val="0"/>
        <c:axPos val="b"/>
        <c:majorGridlines/>
        <c:numFmt formatCode="General" sourceLinked="0"/>
        <c:majorTickMark val="none"/>
        <c:minorTickMark val="none"/>
        <c:tickLblPos val="nextTo"/>
        <c:crossAx val="2114931672"/>
        <c:crosses val="autoZero"/>
        <c:auto val="1"/>
        <c:lblAlgn val="ctr"/>
        <c:lblOffset val="100"/>
        <c:noMultiLvlLbl val="0"/>
      </c:catAx>
      <c:valAx>
        <c:axId val="2114931672"/>
        <c:scaling>
          <c:orientation val="minMax"/>
          <c:max val="1.0"/>
          <c:min val="0.0"/>
        </c:scaling>
        <c:delete val="0"/>
        <c:axPos val="l"/>
        <c:majorGridlines/>
        <c:numFmt formatCode=";;;" sourceLinked="1"/>
        <c:majorTickMark val="out"/>
        <c:minorTickMark val="none"/>
        <c:tickLblPos val="nextTo"/>
        <c:spPr>
          <a:noFill/>
        </c:spPr>
        <c:crossAx val="2114926760"/>
        <c:crosses val="autoZero"/>
        <c:crossBetween val="between"/>
      </c:valAx>
      <c:spPr>
        <a:noFill/>
      </c:spPr>
    </c:plotArea>
    <c:plotVisOnly val="1"/>
    <c:dispBlanksAs val="gap"/>
    <c:showDLblsOverMax val="0"/>
  </c:chart>
  <c:spPr>
    <a:solidFill>
      <a:schemeClr val="lt1"/>
    </a:solidFill>
    <a:ln w="25400" cap="flat" cmpd="sng" algn="ctr">
      <a:noFill/>
      <a:prstDash val="solid"/>
    </a:ln>
    <a:effectLst/>
  </c:spPr>
  <c:txPr>
    <a:bodyPr/>
    <a:lstStyle/>
    <a:p>
      <a:pPr>
        <a:defRPr>
          <a:solidFill>
            <a:schemeClr val="dk1"/>
          </a:solidFill>
          <a:latin typeface="+mn-lt"/>
          <a:ea typeface="+mn-ea"/>
          <a:cs typeface="+mn-cs"/>
        </a:defRPr>
      </a:pPr>
      <a:endParaRPr lang="it-I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1"/>
    <c:plotArea>
      <c:layout/>
      <c:radarChart>
        <c:radarStyle val="marker"/>
        <c:varyColors val="0"/>
        <c:ser>
          <c:idx val="0"/>
          <c:order val="0"/>
          <c:spPr>
            <a:ln>
              <a:solidFill>
                <a:srgbClr val="0070C0"/>
              </a:solidFill>
            </a:ln>
          </c:spPr>
          <c:marker>
            <c:symbol val="circle"/>
            <c:size val="7"/>
            <c:spPr>
              <a:solidFill>
                <a:srgbClr val="0070C0"/>
              </a:solidFill>
              <a:ln>
                <a:solidFill>
                  <a:schemeClr val="accent1"/>
                </a:solidFill>
              </a:ln>
            </c:spPr>
          </c:marker>
          <c:cat>
            <c:strRef>
              <c:f>('Studente 3'!$A$8,'Studente 3'!$A$12,'Studente 3'!$A$15,'Studente 3'!$A$18)</c:f>
              <c:strCache>
                <c:ptCount val="4"/>
                <c:pt idx="0">
                  <c:v>Esaminare la situazione fisica proposta formulando le ipotesi esplicative attraverso modelli o analogie o leggi</c:v>
                </c:pt>
                <c:pt idx="1">
                  <c:v>Formalizzare situazioni problematiche e applicare gli strumenti matematici e disciplinari rilevanti per la loro risoluzione</c:v>
                </c:pt>
                <c:pt idx="2">
                  <c:v>Interpretare e/o elaborare i dati proposti, anche di natura sperimentale, verificandone la pertinenza al modello scelto</c:v>
                </c:pt>
                <c:pt idx="3">
                  <c:v>Descrivere il processo risolutivo adottato e comunicare i risultati ottenuti valutandone la coerenza con la situazione problematica proposta</c:v>
                </c:pt>
              </c:strCache>
            </c:strRef>
          </c:cat>
          <c:val>
            <c:numRef>
              <c:f>('Studente 3'!$P$8,'Studente 3'!$P$12,'Studente 3'!$P$15,'Studente 3'!$P$18)</c:f>
              <c:numCache>
                <c:formatCode>;;;</c:formatCode>
                <c:ptCount val="4"/>
                <c:pt idx="0">
                  <c:v>0.0</c:v>
                </c:pt>
                <c:pt idx="1">
                  <c:v>0.0</c:v>
                </c:pt>
                <c:pt idx="2">
                  <c:v>0.0</c:v>
                </c:pt>
                <c:pt idx="3">
                  <c:v>0.0</c:v>
                </c:pt>
              </c:numCache>
            </c:numRef>
          </c:val>
        </c:ser>
        <c:dLbls>
          <c:showLegendKey val="0"/>
          <c:showVal val="0"/>
          <c:showCatName val="0"/>
          <c:showSerName val="0"/>
          <c:showPercent val="0"/>
          <c:showBubbleSize val="0"/>
        </c:dLbls>
        <c:axId val="2083396744"/>
        <c:axId val="2092764072"/>
      </c:radarChart>
      <c:catAx>
        <c:axId val="2083396744"/>
        <c:scaling>
          <c:orientation val="minMax"/>
        </c:scaling>
        <c:delete val="0"/>
        <c:axPos val="b"/>
        <c:majorGridlines/>
        <c:numFmt formatCode="General" sourceLinked="0"/>
        <c:majorTickMark val="none"/>
        <c:minorTickMark val="none"/>
        <c:tickLblPos val="nextTo"/>
        <c:crossAx val="2092764072"/>
        <c:crosses val="autoZero"/>
        <c:auto val="1"/>
        <c:lblAlgn val="ctr"/>
        <c:lblOffset val="100"/>
        <c:noMultiLvlLbl val="0"/>
      </c:catAx>
      <c:valAx>
        <c:axId val="2092764072"/>
        <c:scaling>
          <c:orientation val="minMax"/>
          <c:max val="1.0"/>
          <c:min val="0.0"/>
        </c:scaling>
        <c:delete val="0"/>
        <c:axPos val="l"/>
        <c:majorGridlines/>
        <c:numFmt formatCode=";;;" sourceLinked="1"/>
        <c:majorTickMark val="out"/>
        <c:minorTickMark val="none"/>
        <c:tickLblPos val="nextTo"/>
        <c:spPr>
          <a:noFill/>
        </c:spPr>
        <c:crossAx val="2083396744"/>
        <c:crosses val="autoZero"/>
        <c:crossBetween val="between"/>
      </c:valAx>
      <c:spPr>
        <a:noFill/>
      </c:spPr>
    </c:plotArea>
    <c:plotVisOnly val="1"/>
    <c:dispBlanksAs val="gap"/>
    <c:showDLblsOverMax val="0"/>
  </c:chart>
  <c:spPr>
    <a:solidFill>
      <a:schemeClr val="lt1"/>
    </a:solidFill>
    <a:ln w="25400" cap="flat" cmpd="sng" algn="ctr">
      <a:noFill/>
      <a:prstDash val="solid"/>
    </a:ln>
    <a:effectLst/>
  </c:spPr>
  <c:txPr>
    <a:bodyPr/>
    <a:lstStyle/>
    <a:p>
      <a:pPr>
        <a:defRPr>
          <a:solidFill>
            <a:schemeClr val="dk1"/>
          </a:solidFill>
          <a:latin typeface="+mn-lt"/>
          <a:ea typeface="+mn-ea"/>
          <a:cs typeface="+mn-cs"/>
        </a:defRPr>
      </a:pPr>
      <a:endParaRPr lang="it-I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1"/>
    <c:plotArea>
      <c:layout/>
      <c:radarChart>
        <c:radarStyle val="marker"/>
        <c:varyColors val="0"/>
        <c:ser>
          <c:idx val="0"/>
          <c:order val="0"/>
          <c:spPr>
            <a:ln>
              <a:solidFill>
                <a:srgbClr val="0070C0"/>
              </a:solidFill>
            </a:ln>
          </c:spPr>
          <c:marker>
            <c:symbol val="circle"/>
            <c:size val="7"/>
            <c:spPr>
              <a:solidFill>
                <a:srgbClr val="0070C0"/>
              </a:solidFill>
              <a:ln>
                <a:solidFill>
                  <a:schemeClr val="accent1"/>
                </a:solidFill>
              </a:ln>
            </c:spPr>
          </c:marker>
          <c:cat>
            <c:strRef>
              <c:f>('Studente 4'!$A$8,'Studente 4'!$A$12,'Studente 4'!$A$15,'Studente 4'!$A$18)</c:f>
              <c:strCache>
                <c:ptCount val="4"/>
                <c:pt idx="0">
                  <c:v>Esaminare la situazione fisica proposta formulando le ipotesi esplicative attraverso modelli o analogie o leggi</c:v>
                </c:pt>
                <c:pt idx="1">
                  <c:v>Formalizzare situazioni problematiche e applicare gli strumenti matematici e disciplinari rilevanti per la loro risoluzione</c:v>
                </c:pt>
                <c:pt idx="2">
                  <c:v>Interpretare e/o elaborare i dati proposti, anche di natura sperimentale, verificandone la pertinenza al modello scelto</c:v>
                </c:pt>
                <c:pt idx="3">
                  <c:v>Descrivere il processo risolutivo adottato e comunicare i risultati ottenuti valutandone la coerenza con la situazione problematica proposta</c:v>
                </c:pt>
              </c:strCache>
            </c:strRef>
          </c:cat>
          <c:val>
            <c:numRef>
              <c:f>('Studente 4'!$P$8,'Studente 4'!$P$12,'Studente 4'!$P$15,'Studente 4'!$P$18)</c:f>
              <c:numCache>
                <c:formatCode>;;;</c:formatCode>
                <c:ptCount val="4"/>
                <c:pt idx="0">
                  <c:v>0.0</c:v>
                </c:pt>
                <c:pt idx="1">
                  <c:v>0.0</c:v>
                </c:pt>
                <c:pt idx="2">
                  <c:v>0.0</c:v>
                </c:pt>
                <c:pt idx="3">
                  <c:v>0.0</c:v>
                </c:pt>
              </c:numCache>
            </c:numRef>
          </c:val>
        </c:ser>
        <c:dLbls>
          <c:showLegendKey val="0"/>
          <c:showVal val="0"/>
          <c:showCatName val="0"/>
          <c:showSerName val="0"/>
          <c:showPercent val="0"/>
          <c:showBubbleSize val="0"/>
        </c:dLbls>
        <c:axId val="2073006120"/>
        <c:axId val="2073010712"/>
      </c:radarChart>
      <c:catAx>
        <c:axId val="2073006120"/>
        <c:scaling>
          <c:orientation val="minMax"/>
        </c:scaling>
        <c:delete val="0"/>
        <c:axPos val="b"/>
        <c:majorGridlines/>
        <c:numFmt formatCode="General" sourceLinked="0"/>
        <c:majorTickMark val="none"/>
        <c:minorTickMark val="none"/>
        <c:tickLblPos val="nextTo"/>
        <c:crossAx val="2073010712"/>
        <c:crosses val="autoZero"/>
        <c:auto val="1"/>
        <c:lblAlgn val="ctr"/>
        <c:lblOffset val="100"/>
        <c:noMultiLvlLbl val="0"/>
      </c:catAx>
      <c:valAx>
        <c:axId val="2073010712"/>
        <c:scaling>
          <c:orientation val="minMax"/>
          <c:max val="1.0"/>
          <c:min val="0.0"/>
        </c:scaling>
        <c:delete val="0"/>
        <c:axPos val="l"/>
        <c:majorGridlines/>
        <c:numFmt formatCode=";;;" sourceLinked="1"/>
        <c:majorTickMark val="out"/>
        <c:minorTickMark val="none"/>
        <c:tickLblPos val="nextTo"/>
        <c:spPr>
          <a:noFill/>
        </c:spPr>
        <c:crossAx val="2073006120"/>
        <c:crosses val="autoZero"/>
        <c:crossBetween val="between"/>
      </c:valAx>
      <c:spPr>
        <a:noFill/>
      </c:spPr>
    </c:plotArea>
    <c:plotVisOnly val="1"/>
    <c:dispBlanksAs val="gap"/>
    <c:showDLblsOverMax val="0"/>
  </c:chart>
  <c:spPr>
    <a:solidFill>
      <a:schemeClr val="lt1"/>
    </a:solidFill>
    <a:ln w="25400" cap="flat" cmpd="sng" algn="ctr">
      <a:noFill/>
      <a:prstDash val="solid"/>
    </a:ln>
    <a:effectLst/>
  </c:spPr>
  <c:txPr>
    <a:bodyPr/>
    <a:lstStyle/>
    <a:p>
      <a:pPr>
        <a:defRPr>
          <a:solidFill>
            <a:schemeClr val="dk1"/>
          </a:solidFill>
          <a:latin typeface="+mn-lt"/>
          <a:ea typeface="+mn-ea"/>
          <a:cs typeface="+mn-cs"/>
        </a:defRPr>
      </a:pPr>
      <a:endParaRPr lang="it-I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1"/>
    <c:plotArea>
      <c:layout/>
      <c:radarChart>
        <c:radarStyle val="marker"/>
        <c:varyColors val="0"/>
        <c:ser>
          <c:idx val="0"/>
          <c:order val="0"/>
          <c:spPr>
            <a:ln>
              <a:solidFill>
                <a:srgbClr val="0070C0"/>
              </a:solidFill>
            </a:ln>
          </c:spPr>
          <c:marker>
            <c:symbol val="circle"/>
            <c:size val="7"/>
            <c:spPr>
              <a:solidFill>
                <a:srgbClr val="0070C0"/>
              </a:solidFill>
              <a:ln>
                <a:solidFill>
                  <a:schemeClr val="accent1"/>
                </a:solidFill>
              </a:ln>
            </c:spPr>
          </c:marker>
          <c:cat>
            <c:strRef>
              <c:f>('Studente 5'!$A$8,'Studente 5'!$A$12,'Studente 5'!$A$15,'Studente 5'!$A$18)</c:f>
              <c:strCache>
                <c:ptCount val="4"/>
                <c:pt idx="0">
                  <c:v>Esaminare la situazione fisica proposta formulando le ipotesi esplicative attraverso modelli o analogie o leggi</c:v>
                </c:pt>
                <c:pt idx="1">
                  <c:v>Formalizzare situazioni problematiche e applicare gli strumenti matematici e disciplinari rilevanti per la loro risoluzione</c:v>
                </c:pt>
                <c:pt idx="2">
                  <c:v>Interpretare e/o elaborare i dati proposti, anche di natura sperimentale, verificandone la pertinenza al modello scelto</c:v>
                </c:pt>
                <c:pt idx="3">
                  <c:v>Descrivere il processo risolutivo adottato e comunicare i risultati ottenuti valutandone la coerenza con la situazione problematica proposta</c:v>
                </c:pt>
              </c:strCache>
            </c:strRef>
          </c:cat>
          <c:val>
            <c:numRef>
              <c:f>('Studente 5'!$P$8,'Studente 5'!$P$12,'Studente 5'!$P$15,'Studente 5'!$P$18)</c:f>
              <c:numCache>
                <c:formatCode>;;;</c:formatCode>
                <c:ptCount val="4"/>
                <c:pt idx="0">
                  <c:v>0.0</c:v>
                </c:pt>
                <c:pt idx="1">
                  <c:v>0.0</c:v>
                </c:pt>
                <c:pt idx="2">
                  <c:v>0.0</c:v>
                </c:pt>
                <c:pt idx="3">
                  <c:v>0.0</c:v>
                </c:pt>
              </c:numCache>
            </c:numRef>
          </c:val>
        </c:ser>
        <c:dLbls>
          <c:showLegendKey val="0"/>
          <c:showVal val="0"/>
          <c:showCatName val="0"/>
          <c:showSerName val="0"/>
          <c:showPercent val="0"/>
          <c:showBubbleSize val="0"/>
        </c:dLbls>
        <c:axId val="2083301864"/>
        <c:axId val="2083306728"/>
      </c:radarChart>
      <c:catAx>
        <c:axId val="2083301864"/>
        <c:scaling>
          <c:orientation val="minMax"/>
        </c:scaling>
        <c:delete val="0"/>
        <c:axPos val="b"/>
        <c:majorGridlines/>
        <c:numFmt formatCode="General" sourceLinked="0"/>
        <c:majorTickMark val="none"/>
        <c:minorTickMark val="none"/>
        <c:tickLblPos val="nextTo"/>
        <c:crossAx val="2083306728"/>
        <c:crosses val="autoZero"/>
        <c:auto val="1"/>
        <c:lblAlgn val="ctr"/>
        <c:lblOffset val="100"/>
        <c:noMultiLvlLbl val="0"/>
      </c:catAx>
      <c:valAx>
        <c:axId val="2083306728"/>
        <c:scaling>
          <c:orientation val="minMax"/>
          <c:max val="1.0"/>
          <c:min val="0.0"/>
        </c:scaling>
        <c:delete val="0"/>
        <c:axPos val="l"/>
        <c:majorGridlines/>
        <c:numFmt formatCode=";;;" sourceLinked="1"/>
        <c:majorTickMark val="out"/>
        <c:minorTickMark val="none"/>
        <c:tickLblPos val="nextTo"/>
        <c:spPr>
          <a:noFill/>
        </c:spPr>
        <c:crossAx val="2083301864"/>
        <c:crosses val="autoZero"/>
        <c:crossBetween val="between"/>
      </c:valAx>
      <c:spPr>
        <a:noFill/>
      </c:spPr>
    </c:plotArea>
    <c:plotVisOnly val="1"/>
    <c:dispBlanksAs val="gap"/>
    <c:showDLblsOverMax val="0"/>
  </c:chart>
  <c:spPr>
    <a:solidFill>
      <a:schemeClr val="lt1"/>
    </a:solidFill>
    <a:ln w="25400" cap="flat" cmpd="sng" algn="ctr">
      <a:noFill/>
      <a:prstDash val="solid"/>
    </a:ln>
    <a:effectLst/>
  </c:spPr>
  <c:txPr>
    <a:bodyPr/>
    <a:lstStyle/>
    <a:p>
      <a:pPr>
        <a:defRPr>
          <a:solidFill>
            <a:schemeClr val="dk1"/>
          </a:solidFill>
          <a:latin typeface="+mn-lt"/>
          <a:ea typeface="+mn-ea"/>
          <a:cs typeface="+mn-cs"/>
        </a:defRPr>
      </a:pPr>
      <a:endParaRPr lang="it-I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1"/>
    <c:plotArea>
      <c:layout/>
      <c:radarChart>
        <c:radarStyle val="marker"/>
        <c:varyColors val="0"/>
        <c:ser>
          <c:idx val="0"/>
          <c:order val="0"/>
          <c:spPr>
            <a:ln>
              <a:solidFill>
                <a:srgbClr val="0070C0"/>
              </a:solidFill>
            </a:ln>
          </c:spPr>
          <c:marker>
            <c:symbol val="circle"/>
            <c:size val="7"/>
            <c:spPr>
              <a:solidFill>
                <a:srgbClr val="0070C0"/>
              </a:solidFill>
              <a:ln>
                <a:solidFill>
                  <a:schemeClr val="accent1"/>
                </a:solidFill>
              </a:ln>
            </c:spPr>
          </c:marker>
          <c:cat>
            <c:strRef>
              <c:f>('Studente 6'!$A$8,'Studente 6'!$A$12,'Studente 6'!$A$15,'Studente 6'!$A$18)</c:f>
              <c:strCache>
                <c:ptCount val="4"/>
                <c:pt idx="0">
                  <c:v>Esaminare la situazione fisica proposta formulando le ipotesi esplicative attraverso modelli o analogie o leggi</c:v>
                </c:pt>
                <c:pt idx="1">
                  <c:v>Formalizzare situazioni problematiche e applicare gli strumenti matematici e disciplinari rilevanti per la loro risoluzione</c:v>
                </c:pt>
                <c:pt idx="2">
                  <c:v>Interpretare e/o elaborare i dati proposti, anche di natura sperimentale, verificandone la pertinenza al modello scelto</c:v>
                </c:pt>
                <c:pt idx="3">
                  <c:v>Descrivere il processo risolutivo adottato e comunicare i risultati ottenuti valutandone la coerenza con la situazione problematica proposta</c:v>
                </c:pt>
              </c:strCache>
            </c:strRef>
          </c:cat>
          <c:val>
            <c:numRef>
              <c:f>('Studente 6'!$P$8,'Studente 6'!$P$12,'Studente 6'!$P$15,'Studente 6'!$P$18)</c:f>
              <c:numCache>
                <c:formatCode>;;;</c:formatCode>
                <c:ptCount val="4"/>
                <c:pt idx="0">
                  <c:v>0.0</c:v>
                </c:pt>
                <c:pt idx="1">
                  <c:v>0.0</c:v>
                </c:pt>
                <c:pt idx="2">
                  <c:v>0.0</c:v>
                </c:pt>
                <c:pt idx="3">
                  <c:v>0.0</c:v>
                </c:pt>
              </c:numCache>
            </c:numRef>
          </c:val>
        </c:ser>
        <c:dLbls>
          <c:showLegendKey val="0"/>
          <c:showVal val="0"/>
          <c:showCatName val="0"/>
          <c:showSerName val="0"/>
          <c:showPercent val="0"/>
          <c:showBubbleSize val="0"/>
        </c:dLbls>
        <c:axId val="-2111270456"/>
        <c:axId val="-2111265576"/>
      </c:radarChart>
      <c:catAx>
        <c:axId val="-2111270456"/>
        <c:scaling>
          <c:orientation val="minMax"/>
        </c:scaling>
        <c:delete val="0"/>
        <c:axPos val="b"/>
        <c:majorGridlines/>
        <c:numFmt formatCode="General" sourceLinked="0"/>
        <c:majorTickMark val="none"/>
        <c:minorTickMark val="none"/>
        <c:tickLblPos val="nextTo"/>
        <c:crossAx val="-2111265576"/>
        <c:crosses val="autoZero"/>
        <c:auto val="1"/>
        <c:lblAlgn val="ctr"/>
        <c:lblOffset val="100"/>
        <c:noMultiLvlLbl val="0"/>
      </c:catAx>
      <c:valAx>
        <c:axId val="-2111265576"/>
        <c:scaling>
          <c:orientation val="minMax"/>
          <c:max val="1.0"/>
          <c:min val="0.0"/>
        </c:scaling>
        <c:delete val="0"/>
        <c:axPos val="l"/>
        <c:majorGridlines/>
        <c:numFmt formatCode=";;;" sourceLinked="1"/>
        <c:majorTickMark val="out"/>
        <c:minorTickMark val="none"/>
        <c:tickLblPos val="nextTo"/>
        <c:spPr>
          <a:noFill/>
        </c:spPr>
        <c:crossAx val="-2111270456"/>
        <c:crosses val="autoZero"/>
        <c:crossBetween val="between"/>
      </c:valAx>
      <c:spPr>
        <a:noFill/>
      </c:spPr>
    </c:plotArea>
    <c:plotVisOnly val="1"/>
    <c:dispBlanksAs val="gap"/>
    <c:showDLblsOverMax val="0"/>
  </c:chart>
  <c:spPr>
    <a:solidFill>
      <a:schemeClr val="lt1"/>
    </a:solidFill>
    <a:ln w="25400" cap="flat" cmpd="sng" algn="ctr">
      <a:noFill/>
      <a:prstDash val="solid"/>
    </a:ln>
    <a:effectLst/>
  </c:spPr>
  <c:txPr>
    <a:bodyPr/>
    <a:lstStyle/>
    <a:p>
      <a:pPr>
        <a:defRPr>
          <a:solidFill>
            <a:schemeClr val="dk1"/>
          </a:solidFill>
          <a:latin typeface="+mn-lt"/>
          <a:ea typeface="+mn-ea"/>
          <a:cs typeface="+mn-cs"/>
        </a:defRPr>
      </a:pPr>
      <a:endParaRPr lang="it-I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1"/>
    <c:plotArea>
      <c:layout>
        <c:manualLayout>
          <c:layoutTarget val="inner"/>
          <c:xMode val="edge"/>
          <c:yMode val="edge"/>
          <c:x val="0.258510253410106"/>
          <c:y val="0.322986943604025"/>
          <c:w val="0.480535455861071"/>
          <c:h val="0.355835776215075"/>
        </c:manualLayout>
      </c:layout>
      <c:radarChart>
        <c:radarStyle val="marker"/>
        <c:varyColors val="0"/>
        <c:ser>
          <c:idx val="0"/>
          <c:order val="0"/>
          <c:spPr>
            <a:ln>
              <a:solidFill>
                <a:srgbClr val="0070C0"/>
              </a:solidFill>
            </a:ln>
          </c:spPr>
          <c:marker>
            <c:symbol val="circle"/>
            <c:size val="7"/>
            <c:spPr>
              <a:solidFill>
                <a:srgbClr val="0070C0"/>
              </a:solidFill>
              <a:ln>
                <a:solidFill>
                  <a:schemeClr val="accent1"/>
                </a:solidFill>
              </a:ln>
            </c:spPr>
          </c:marker>
          <c:cat>
            <c:strRef>
              <c:f>('Studente 7'!$A$8,'Studente 7'!$A$12,'Studente 7'!$A$15,'Studente 7'!$A$18)</c:f>
              <c:strCache>
                <c:ptCount val="4"/>
                <c:pt idx="0">
                  <c:v>Esaminare la situazione fisica proposta formulando le ipotesi esplicative attraverso modelli o analogie o leggi</c:v>
                </c:pt>
                <c:pt idx="1">
                  <c:v>Formalizzare situazioni problematiche e applicare gli strumenti matematici e disciplinari rilevanti per la loro risoluzione</c:v>
                </c:pt>
                <c:pt idx="2">
                  <c:v>Interpretare e/o elaborare i dati proposti, anche di natura sperimentale, verificandone la pertinenza al modello scelto</c:v>
                </c:pt>
                <c:pt idx="3">
                  <c:v>Descrivere il processo risolutivo adottato e comunicare i risultati ottenuti valutandone la coerenza con la situazione problematica proposta</c:v>
                </c:pt>
              </c:strCache>
            </c:strRef>
          </c:cat>
          <c:val>
            <c:numRef>
              <c:f>('Studente 7'!$P$8,'Studente 7'!$P$12,'Studente 7'!$P$15,'Studente 7'!$P$18)</c:f>
              <c:numCache>
                <c:formatCode>;;;</c:formatCode>
                <c:ptCount val="4"/>
                <c:pt idx="0">
                  <c:v>0.0</c:v>
                </c:pt>
                <c:pt idx="1">
                  <c:v>0.0</c:v>
                </c:pt>
                <c:pt idx="2">
                  <c:v>0.0</c:v>
                </c:pt>
                <c:pt idx="3">
                  <c:v>0.0</c:v>
                </c:pt>
              </c:numCache>
            </c:numRef>
          </c:val>
        </c:ser>
        <c:dLbls>
          <c:showLegendKey val="0"/>
          <c:showVal val="0"/>
          <c:showCatName val="0"/>
          <c:showSerName val="0"/>
          <c:showPercent val="0"/>
          <c:showBubbleSize val="0"/>
        </c:dLbls>
        <c:axId val="-2111465288"/>
        <c:axId val="-2066347208"/>
      </c:radarChart>
      <c:catAx>
        <c:axId val="-2111465288"/>
        <c:scaling>
          <c:orientation val="minMax"/>
        </c:scaling>
        <c:delete val="0"/>
        <c:axPos val="b"/>
        <c:majorGridlines/>
        <c:numFmt formatCode="General" sourceLinked="0"/>
        <c:majorTickMark val="none"/>
        <c:minorTickMark val="none"/>
        <c:tickLblPos val="nextTo"/>
        <c:crossAx val="-2066347208"/>
        <c:crosses val="autoZero"/>
        <c:auto val="1"/>
        <c:lblAlgn val="ctr"/>
        <c:lblOffset val="100"/>
        <c:noMultiLvlLbl val="0"/>
      </c:catAx>
      <c:valAx>
        <c:axId val="-2066347208"/>
        <c:scaling>
          <c:orientation val="minMax"/>
          <c:max val="1.0"/>
          <c:min val="0.0"/>
        </c:scaling>
        <c:delete val="0"/>
        <c:axPos val="l"/>
        <c:majorGridlines/>
        <c:numFmt formatCode=";;;" sourceLinked="1"/>
        <c:majorTickMark val="out"/>
        <c:minorTickMark val="none"/>
        <c:tickLblPos val="nextTo"/>
        <c:spPr>
          <a:noFill/>
        </c:spPr>
        <c:crossAx val="-2111465288"/>
        <c:crosses val="autoZero"/>
        <c:crossBetween val="between"/>
        <c:majorUnit val="0.1"/>
      </c:valAx>
      <c:spPr>
        <a:noFill/>
      </c:spPr>
    </c:plotArea>
    <c:plotVisOnly val="1"/>
    <c:dispBlanksAs val="gap"/>
    <c:showDLblsOverMax val="0"/>
  </c:chart>
  <c:spPr>
    <a:solidFill>
      <a:schemeClr val="lt1"/>
    </a:solidFill>
    <a:ln w="25400" cap="flat" cmpd="sng" algn="ctr">
      <a:noFill/>
      <a:prstDash val="solid"/>
    </a:ln>
    <a:effectLst/>
  </c:spPr>
  <c:txPr>
    <a:bodyPr/>
    <a:lstStyle/>
    <a:p>
      <a:pPr>
        <a:defRPr>
          <a:solidFill>
            <a:schemeClr val="dk1"/>
          </a:solidFill>
          <a:latin typeface="+mn-lt"/>
          <a:ea typeface="+mn-ea"/>
          <a:cs typeface="+mn-cs"/>
        </a:defRPr>
      </a:pPr>
      <a:endParaRPr lang="it-I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1"/>
    <c:plotArea>
      <c:layout/>
      <c:radarChart>
        <c:radarStyle val="marker"/>
        <c:varyColors val="0"/>
        <c:ser>
          <c:idx val="0"/>
          <c:order val="0"/>
          <c:spPr>
            <a:ln>
              <a:solidFill>
                <a:srgbClr val="0070C0"/>
              </a:solidFill>
            </a:ln>
          </c:spPr>
          <c:marker>
            <c:symbol val="circle"/>
            <c:size val="7"/>
            <c:spPr>
              <a:solidFill>
                <a:srgbClr val="0070C0"/>
              </a:solidFill>
              <a:ln>
                <a:solidFill>
                  <a:schemeClr val="accent1"/>
                </a:solidFill>
              </a:ln>
            </c:spPr>
          </c:marker>
          <c:cat>
            <c:strRef>
              <c:f>('Studente 8'!$A$8,'Studente 8'!$A$12,'Studente 8'!$A$15,'Studente 8'!$A$18)</c:f>
              <c:strCache>
                <c:ptCount val="4"/>
                <c:pt idx="0">
                  <c:v>Esaminare la situazione fisica proposta formulando le ipotesi esplicative attraverso modelli o analogie o leggi</c:v>
                </c:pt>
                <c:pt idx="1">
                  <c:v>Formalizzare situazioni problematiche e applicare gli strumenti matematici e disciplinari rilevanti per la loro risoluzione</c:v>
                </c:pt>
                <c:pt idx="2">
                  <c:v>Interpretare e/o elaborare i dati proposti, anche di natura sperimentale, verificandone la pertinenza al modello scelto</c:v>
                </c:pt>
                <c:pt idx="3">
                  <c:v>Descrivere il processo risolutivo adottato e comunicare i risultati ottenuti valutandone la coerenza con la situazione problematica proposta</c:v>
                </c:pt>
              </c:strCache>
            </c:strRef>
          </c:cat>
          <c:val>
            <c:numRef>
              <c:f>('Studente 8'!$P$8,'Studente 8'!$P$12,'Studente 8'!$P$15,'Studente 8'!$P$18)</c:f>
              <c:numCache>
                <c:formatCode>;;;</c:formatCode>
                <c:ptCount val="4"/>
                <c:pt idx="0">
                  <c:v>0.0</c:v>
                </c:pt>
                <c:pt idx="1">
                  <c:v>0.0</c:v>
                </c:pt>
                <c:pt idx="2">
                  <c:v>0.0</c:v>
                </c:pt>
                <c:pt idx="3">
                  <c:v>0.0</c:v>
                </c:pt>
              </c:numCache>
            </c:numRef>
          </c:val>
        </c:ser>
        <c:dLbls>
          <c:showLegendKey val="0"/>
          <c:showVal val="0"/>
          <c:showCatName val="0"/>
          <c:showSerName val="0"/>
          <c:showPercent val="0"/>
          <c:showBubbleSize val="0"/>
        </c:dLbls>
        <c:axId val="-2111558424"/>
        <c:axId val="-2110847288"/>
      </c:radarChart>
      <c:catAx>
        <c:axId val="-2111558424"/>
        <c:scaling>
          <c:orientation val="minMax"/>
        </c:scaling>
        <c:delete val="0"/>
        <c:axPos val="b"/>
        <c:majorGridlines/>
        <c:numFmt formatCode="General" sourceLinked="0"/>
        <c:majorTickMark val="none"/>
        <c:minorTickMark val="none"/>
        <c:tickLblPos val="nextTo"/>
        <c:crossAx val="-2110847288"/>
        <c:crosses val="autoZero"/>
        <c:auto val="1"/>
        <c:lblAlgn val="ctr"/>
        <c:lblOffset val="100"/>
        <c:noMultiLvlLbl val="0"/>
      </c:catAx>
      <c:valAx>
        <c:axId val="-2110847288"/>
        <c:scaling>
          <c:orientation val="minMax"/>
          <c:max val="1.0"/>
          <c:min val="0.0"/>
        </c:scaling>
        <c:delete val="0"/>
        <c:axPos val="l"/>
        <c:majorGridlines/>
        <c:numFmt formatCode=";;;" sourceLinked="1"/>
        <c:majorTickMark val="out"/>
        <c:minorTickMark val="none"/>
        <c:tickLblPos val="nextTo"/>
        <c:spPr>
          <a:noFill/>
        </c:spPr>
        <c:crossAx val="-2111558424"/>
        <c:crosses val="autoZero"/>
        <c:crossBetween val="between"/>
      </c:valAx>
      <c:spPr>
        <a:noFill/>
      </c:spPr>
    </c:plotArea>
    <c:plotVisOnly val="1"/>
    <c:dispBlanksAs val="gap"/>
    <c:showDLblsOverMax val="0"/>
  </c:chart>
  <c:spPr>
    <a:solidFill>
      <a:schemeClr val="lt1"/>
    </a:solidFill>
    <a:ln w="25400" cap="flat" cmpd="sng" algn="ctr">
      <a:noFill/>
      <a:prstDash val="solid"/>
    </a:ln>
    <a:effectLst/>
  </c:spPr>
  <c:txPr>
    <a:bodyPr/>
    <a:lstStyle/>
    <a:p>
      <a:pPr>
        <a:defRPr>
          <a:solidFill>
            <a:schemeClr val="dk1"/>
          </a:solidFill>
          <a:latin typeface="+mn-lt"/>
          <a:ea typeface="+mn-ea"/>
          <a:cs typeface="+mn-cs"/>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xdr:col>
      <xdr:colOff>123826</xdr:colOff>
      <xdr:row>0</xdr:row>
      <xdr:rowOff>47625</xdr:rowOff>
    </xdr:from>
    <xdr:to>
      <xdr:col>14</xdr:col>
      <xdr:colOff>323850</xdr:colOff>
      <xdr:row>32</xdr:row>
      <xdr:rowOff>95250</xdr:rowOff>
    </xdr:to>
    <xdr:graphicFrame macro="">
      <xdr:nvGraphicFramePr>
        <xdr:cNvPr id="5" name="Gra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25977</xdr:colOff>
      <xdr:row>0</xdr:row>
      <xdr:rowOff>19050</xdr:rowOff>
    </xdr:from>
    <xdr:to>
      <xdr:col>22</xdr:col>
      <xdr:colOff>250247</xdr:colOff>
      <xdr:row>23</xdr:row>
      <xdr:rowOff>130752</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25977</xdr:colOff>
      <xdr:row>0</xdr:row>
      <xdr:rowOff>19050</xdr:rowOff>
    </xdr:from>
    <xdr:to>
      <xdr:col>22</xdr:col>
      <xdr:colOff>250247</xdr:colOff>
      <xdr:row>23</xdr:row>
      <xdr:rowOff>130752</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25977</xdr:colOff>
      <xdr:row>0</xdr:row>
      <xdr:rowOff>19050</xdr:rowOff>
    </xdr:from>
    <xdr:to>
      <xdr:col>22</xdr:col>
      <xdr:colOff>250247</xdr:colOff>
      <xdr:row>23</xdr:row>
      <xdr:rowOff>130752</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25977</xdr:colOff>
      <xdr:row>0</xdr:row>
      <xdr:rowOff>19050</xdr:rowOff>
    </xdr:from>
    <xdr:to>
      <xdr:col>22</xdr:col>
      <xdr:colOff>250247</xdr:colOff>
      <xdr:row>23</xdr:row>
      <xdr:rowOff>130752</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25977</xdr:colOff>
      <xdr:row>0</xdr:row>
      <xdr:rowOff>19050</xdr:rowOff>
    </xdr:from>
    <xdr:to>
      <xdr:col>22</xdr:col>
      <xdr:colOff>250247</xdr:colOff>
      <xdr:row>23</xdr:row>
      <xdr:rowOff>130752</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14</xdr:col>
      <xdr:colOff>25977</xdr:colOff>
      <xdr:row>0</xdr:row>
      <xdr:rowOff>19050</xdr:rowOff>
    </xdr:from>
    <xdr:to>
      <xdr:col>22</xdr:col>
      <xdr:colOff>250247</xdr:colOff>
      <xdr:row>23</xdr:row>
      <xdr:rowOff>130752</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14</xdr:col>
      <xdr:colOff>25977</xdr:colOff>
      <xdr:row>0</xdr:row>
      <xdr:rowOff>19050</xdr:rowOff>
    </xdr:from>
    <xdr:to>
      <xdr:col>22</xdr:col>
      <xdr:colOff>250247</xdr:colOff>
      <xdr:row>23</xdr:row>
      <xdr:rowOff>130752</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14</xdr:col>
      <xdr:colOff>25977</xdr:colOff>
      <xdr:row>0</xdr:row>
      <xdr:rowOff>19050</xdr:rowOff>
    </xdr:from>
    <xdr:to>
      <xdr:col>22</xdr:col>
      <xdr:colOff>250247</xdr:colOff>
      <xdr:row>23</xdr:row>
      <xdr:rowOff>130752</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25977</xdr:colOff>
      <xdr:row>0</xdr:row>
      <xdr:rowOff>19050</xdr:rowOff>
    </xdr:from>
    <xdr:to>
      <xdr:col>22</xdr:col>
      <xdr:colOff>250247</xdr:colOff>
      <xdr:row>23</xdr:row>
      <xdr:rowOff>130752</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14</xdr:col>
      <xdr:colOff>25977</xdr:colOff>
      <xdr:row>0</xdr:row>
      <xdr:rowOff>19050</xdr:rowOff>
    </xdr:from>
    <xdr:to>
      <xdr:col>22</xdr:col>
      <xdr:colOff>250247</xdr:colOff>
      <xdr:row>23</xdr:row>
      <xdr:rowOff>130752</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25977</xdr:colOff>
      <xdr:row>0</xdr:row>
      <xdr:rowOff>19050</xdr:rowOff>
    </xdr:from>
    <xdr:to>
      <xdr:col>22</xdr:col>
      <xdr:colOff>250247</xdr:colOff>
      <xdr:row>23</xdr:row>
      <xdr:rowOff>130752</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14</xdr:col>
      <xdr:colOff>25977</xdr:colOff>
      <xdr:row>0</xdr:row>
      <xdr:rowOff>19050</xdr:rowOff>
    </xdr:from>
    <xdr:to>
      <xdr:col>22</xdr:col>
      <xdr:colOff>250247</xdr:colOff>
      <xdr:row>23</xdr:row>
      <xdr:rowOff>130752</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14</xdr:col>
      <xdr:colOff>25977</xdr:colOff>
      <xdr:row>0</xdr:row>
      <xdr:rowOff>19050</xdr:rowOff>
    </xdr:from>
    <xdr:to>
      <xdr:col>22</xdr:col>
      <xdr:colOff>250247</xdr:colOff>
      <xdr:row>23</xdr:row>
      <xdr:rowOff>130752</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14</xdr:col>
      <xdr:colOff>25977</xdr:colOff>
      <xdr:row>0</xdr:row>
      <xdr:rowOff>19050</xdr:rowOff>
    </xdr:from>
    <xdr:to>
      <xdr:col>22</xdr:col>
      <xdr:colOff>250247</xdr:colOff>
      <xdr:row>23</xdr:row>
      <xdr:rowOff>130752</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14</xdr:col>
      <xdr:colOff>25977</xdr:colOff>
      <xdr:row>0</xdr:row>
      <xdr:rowOff>19050</xdr:rowOff>
    </xdr:from>
    <xdr:to>
      <xdr:col>22</xdr:col>
      <xdr:colOff>250247</xdr:colOff>
      <xdr:row>23</xdr:row>
      <xdr:rowOff>130752</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14</xdr:col>
      <xdr:colOff>25977</xdr:colOff>
      <xdr:row>0</xdr:row>
      <xdr:rowOff>19050</xdr:rowOff>
    </xdr:from>
    <xdr:to>
      <xdr:col>22</xdr:col>
      <xdr:colOff>250247</xdr:colOff>
      <xdr:row>23</xdr:row>
      <xdr:rowOff>130752</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14</xdr:col>
      <xdr:colOff>25977</xdr:colOff>
      <xdr:row>0</xdr:row>
      <xdr:rowOff>19050</xdr:rowOff>
    </xdr:from>
    <xdr:to>
      <xdr:col>22</xdr:col>
      <xdr:colOff>250247</xdr:colOff>
      <xdr:row>23</xdr:row>
      <xdr:rowOff>130752</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14</xdr:col>
      <xdr:colOff>25977</xdr:colOff>
      <xdr:row>0</xdr:row>
      <xdr:rowOff>19050</xdr:rowOff>
    </xdr:from>
    <xdr:to>
      <xdr:col>22</xdr:col>
      <xdr:colOff>250247</xdr:colOff>
      <xdr:row>23</xdr:row>
      <xdr:rowOff>130752</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14</xdr:col>
      <xdr:colOff>25977</xdr:colOff>
      <xdr:row>0</xdr:row>
      <xdr:rowOff>19050</xdr:rowOff>
    </xdr:from>
    <xdr:to>
      <xdr:col>22</xdr:col>
      <xdr:colOff>250247</xdr:colOff>
      <xdr:row>23</xdr:row>
      <xdr:rowOff>130752</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14</xdr:col>
      <xdr:colOff>25977</xdr:colOff>
      <xdr:row>0</xdr:row>
      <xdr:rowOff>19050</xdr:rowOff>
    </xdr:from>
    <xdr:to>
      <xdr:col>22</xdr:col>
      <xdr:colOff>250247</xdr:colOff>
      <xdr:row>23</xdr:row>
      <xdr:rowOff>130752</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14</xdr:col>
      <xdr:colOff>25977</xdr:colOff>
      <xdr:row>0</xdr:row>
      <xdr:rowOff>19050</xdr:rowOff>
    </xdr:from>
    <xdr:to>
      <xdr:col>22</xdr:col>
      <xdr:colOff>250247</xdr:colOff>
      <xdr:row>23</xdr:row>
      <xdr:rowOff>130752</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19050</xdr:colOff>
      <xdr:row>0</xdr:row>
      <xdr:rowOff>0</xdr:rowOff>
    </xdr:from>
    <xdr:to>
      <xdr:col>23</xdr:col>
      <xdr:colOff>0</xdr:colOff>
      <xdr:row>23</xdr:row>
      <xdr:rowOff>23813</xdr:rowOff>
    </xdr:to>
    <xdr:graphicFrame macro="">
      <xdr:nvGraphicFramePr>
        <xdr:cNvPr id="5" name="Gra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14</xdr:col>
      <xdr:colOff>25977</xdr:colOff>
      <xdr:row>0</xdr:row>
      <xdr:rowOff>19050</xdr:rowOff>
    </xdr:from>
    <xdr:to>
      <xdr:col>22</xdr:col>
      <xdr:colOff>250247</xdr:colOff>
      <xdr:row>23</xdr:row>
      <xdr:rowOff>130752</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14</xdr:col>
      <xdr:colOff>25977</xdr:colOff>
      <xdr:row>0</xdr:row>
      <xdr:rowOff>19050</xdr:rowOff>
    </xdr:from>
    <xdr:to>
      <xdr:col>22</xdr:col>
      <xdr:colOff>250247</xdr:colOff>
      <xdr:row>23</xdr:row>
      <xdr:rowOff>130752</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14</xdr:col>
      <xdr:colOff>25977</xdr:colOff>
      <xdr:row>0</xdr:row>
      <xdr:rowOff>0</xdr:rowOff>
    </xdr:from>
    <xdr:to>
      <xdr:col>22</xdr:col>
      <xdr:colOff>250247</xdr:colOff>
      <xdr:row>23</xdr:row>
      <xdr:rowOff>111702</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14</xdr:col>
      <xdr:colOff>25977</xdr:colOff>
      <xdr:row>0</xdr:row>
      <xdr:rowOff>19050</xdr:rowOff>
    </xdr:from>
    <xdr:to>
      <xdr:col>22</xdr:col>
      <xdr:colOff>250247</xdr:colOff>
      <xdr:row>23</xdr:row>
      <xdr:rowOff>130752</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25977</xdr:colOff>
      <xdr:row>0</xdr:row>
      <xdr:rowOff>9525</xdr:rowOff>
    </xdr:from>
    <xdr:to>
      <xdr:col>22</xdr:col>
      <xdr:colOff>250247</xdr:colOff>
      <xdr:row>23</xdr:row>
      <xdr:rowOff>121227</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25977</xdr:colOff>
      <xdr:row>0</xdr:row>
      <xdr:rowOff>19050</xdr:rowOff>
    </xdr:from>
    <xdr:to>
      <xdr:col>22</xdr:col>
      <xdr:colOff>250247</xdr:colOff>
      <xdr:row>23</xdr:row>
      <xdr:rowOff>130752</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14</xdr:col>
      <xdr:colOff>25977</xdr:colOff>
      <xdr:row>0</xdr:row>
      <xdr:rowOff>19050</xdr:rowOff>
    </xdr:from>
    <xdr:to>
      <xdr:col>22</xdr:col>
      <xdr:colOff>250247</xdr:colOff>
      <xdr:row>23</xdr:row>
      <xdr:rowOff>130752</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14</xdr:col>
      <xdr:colOff>25977</xdr:colOff>
      <xdr:row>0</xdr:row>
      <xdr:rowOff>19050</xdr:rowOff>
    </xdr:from>
    <xdr:to>
      <xdr:col>22</xdr:col>
      <xdr:colOff>250247</xdr:colOff>
      <xdr:row>23</xdr:row>
      <xdr:rowOff>130752</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14</xdr:col>
      <xdr:colOff>25977</xdr:colOff>
      <xdr:row>0</xdr:row>
      <xdr:rowOff>19050</xdr:rowOff>
    </xdr:from>
    <xdr:to>
      <xdr:col>22</xdr:col>
      <xdr:colOff>250247</xdr:colOff>
      <xdr:row>23</xdr:row>
      <xdr:rowOff>130752</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14</xdr:col>
      <xdr:colOff>25977</xdr:colOff>
      <xdr:row>0</xdr:row>
      <xdr:rowOff>19050</xdr:rowOff>
    </xdr:from>
    <xdr:to>
      <xdr:col>22</xdr:col>
      <xdr:colOff>250247</xdr:colOff>
      <xdr:row>23</xdr:row>
      <xdr:rowOff>130752</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enableFormatConditionsCalculation="0"/>
  <dimension ref="A1:Z40"/>
  <sheetViews>
    <sheetView showGridLines="0" tabSelected="1" workbookViewId="0">
      <selection activeCell="Q24" sqref="Q24"/>
    </sheetView>
  </sheetViews>
  <sheetFormatPr baseColWidth="10" defaultColWidth="8.83203125" defaultRowHeight="14" x14ac:dyDescent="0"/>
  <cols>
    <col min="1" max="1" width="10" customWidth="1"/>
    <col min="2" max="2" width="15.5" customWidth="1"/>
    <col min="3" max="3" width="18.1640625" customWidth="1"/>
    <col min="4" max="4" width="11" bestFit="1" customWidth="1"/>
    <col min="5" max="5" width="8.83203125" style="5"/>
    <col min="6" max="6" width="19.6640625" customWidth="1"/>
    <col min="15" max="15" width="5.33203125" customWidth="1"/>
    <col min="16" max="16" width="4.5" customWidth="1"/>
    <col min="17" max="17" width="36.83203125" customWidth="1"/>
    <col min="18" max="18" width="16.33203125" bestFit="1" customWidth="1"/>
  </cols>
  <sheetData>
    <row r="1" spans="1:26" ht="23.25" customHeight="1">
      <c r="A1" s="94" t="s">
        <v>88</v>
      </c>
      <c r="B1" s="95"/>
      <c r="C1" s="95"/>
      <c r="D1" s="98"/>
      <c r="G1" s="58"/>
      <c r="H1" s="58"/>
      <c r="I1" s="58"/>
      <c r="P1" s="58"/>
      <c r="Q1" s="102" t="s">
        <v>87</v>
      </c>
      <c r="R1" s="103"/>
      <c r="S1" s="58"/>
      <c r="T1" s="58"/>
      <c r="U1" s="58"/>
      <c r="V1" s="58"/>
      <c r="W1" s="58"/>
      <c r="X1" s="58"/>
      <c r="Y1" s="58"/>
      <c r="Z1" s="58"/>
    </row>
    <row r="2" spans="1:26">
      <c r="A2" s="96"/>
      <c r="B2" s="97"/>
      <c r="C2" s="97"/>
      <c r="D2" s="99"/>
      <c r="G2" s="58" t="s">
        <v>81</v>
      </c>
      <c r="H2" s="58" t="s">
        <v>82</v>
      </c>
      <c r="I2" s="58"/>
      <c r="Q2" s="28" t="s">
        <v>84</v>
      </c>
      <c r="R2" s="59" t="s">
        <v>86</v>
      </c>
      <c r="S2" s="58"/>
      <c r="T2" s="58"/>
      <c r="U2" s="58"/>
      <c r="V2" s="58"/>
      <c r="W2" s="58"/>
    </row>
    <row r="3" spans="1:26" ht="15" customHeight="1">
      <c r="A3" s="50" t="s">
        <v>89</v>
      </c>
      <c r="B3" s="51" t="s">
        <v>78</v>
      </c>
      <c r="C3" s="51" t="s">
        <v>76</v>
      </c>
      <c r="D3" s="48" t="s">
        <v>79</v>
      </c>
      <c r="E3" s="55" t="s">
        <v>80</v>
      </c>
      <c r="G3" s="56" t="str">
        <f>IF(D4&lt;&gt;"",AVERAGE($D:$D),"")</f>
        <v/>
      </c>
      <c r="H3" s="56" t="str">
        <f>IF(G3&lt;&gt;"",0,"")</f>
        <v/>
      </c>
      <c r="I3" s="58"/>
      <c r="Q3" s="104" t="s">
        <v>6</v>
      </c>
      <c r="R3" s="100" t="str">
        <f>IFERROR(AVERAGE('Studente 1'!N11,'Studente 2'!N11,'Studente 3'!N11,'Studente 4'!N11,'Studente 5'!N11,'Studente 6'!N11,'Studente 7'!N11,'Studente 8'!N11,'Studente 9'!N11,'Studente 10'!N11,'Studente 11'!N11,'Studente 12'!N11,'Studente 13'!N11,'Studente 14'!N11,'Studente 15'!N11,'Studente 16'!N11,'Studente 17'!N11,'Studente 18'!N11,'Studente 19'!N11,'Studente 20'!N11,'Studente 21'!N11,'Studente 22'!N11,'Studente 23'!N11,'Studente 24'!N11,'Studente 25'!N11,'Studente 26'!N11,'Studente 27'!N11,'Studente 28'!N11,'Studente 29'!N11,'Studente 30'!N11),"")</f>
        <v/>
      </c>
      <c r="S3" s="58"/>
      <c r="T3" s="58"/>
      <c r="U3" s="58"/>
      <c r="V3" s="58"/>
      <c r="W3" s="58"/>
    </row>
    <row r="4" spans="1:26">
      <c r="A4" s="50">
        <v>1</v>
      </c>
      <c r="B4" s="51" t="str">
        <f>IF('Studente 1'!$A$24="","",'Studente 1'!$A$24)</f>
        <v/>
      </c>
      <c r="C4" s="51" t="str">
        <f>IF('Studente 1'!$B$24="","",'Studente 1'!$B$24)</f>
        <v/>
      </c>
      <c r="D4" s="49" t="str">
        <f>IF('Studente 1'!$N$23="","",'Studente 1'!$N$23)</f>
        <v/>
      </c>
      <c r="G4" s="56" t="str">
        <f>$G$3</f>
        <v/>
      </c>
      <c r="H4" s="56" t="str">
        <f>IF(G4&lt;&gt;"",1,"")</f>
        <v/>
      </c>
      <c r="I4" s="58"/>
      <c r="Q4" s="104"/>
      <c r="R4" s="101"/>
      <c r="S4" s="58"/>
      <c r="T4" s="58"/>
      <c r="U4" s="58"/>
      <c r="V4" s="58"/>
      <c r="W4" s="58"/>
    </row>
    <row r="5" spans="1:26">
      <c r="A5" s="50">
        <v>2</v>
      </c>
      <c r="B5" s="51" t="str">
        <f>IF('Studente 2'!$A$24="","",'Studente 2'!$A$24)</f>
        <v/>
      </c>
      <c r="C5" s="51" t="str">
        <f>IF('Studente 2'!$B$24="","",'Studente 2'!$B$24)</f>
        <v/>
      </c>
      <c r="D5" s="49" t="str">
        <f>IF('Studente 2'!$N$23="","",'Studente 2'!$N$23)</f>
        <v/>
      </c>
      <c r="G5" s="56" t="str">
        <f>$G$3</f>
        <v/>
      </c>
      <c r="H5" s="56" t="str">
        <f>IF(G5&lt;&gt;"",2,"")</f>
        <v/>
      </c>
      <c r="I5" s="58"/>
      <c r="Q5" s="104"/>
      <c r="R5" s="101"/>
      <c r="S5" s="58"/>
      <c r="T5" s="58"/>
      <c r="U5" s="58"/>
      <c r="V5" s="58"/>
      <c r="W5" s="58"/>
    </row>
    <row r="6" spans="1:26" ht="15" customHeight="1">
      <c r="A6" s="50">
        <v>3</v>
      </c>
      <c r="B6" s="51" t="str">
        <f>IF('Studente 3'!$A$24="","",'Studente 3'!$A$24)</f>
        <v/>
      </c>
      <c r="C6" s="51" t="str">
        <f>IF('Studente 3'!$B$24="","",'Studente 3'!$B$24)</f>
        <v/>
      </c>
      <c r="D6" s="49" t="str">
        <f>IF('Studente 3'!$N$23="","",'Studente 3'!$N$23)</f>
        <v/>
      </c>
      <c r="G6" s="56" t="str">
        <f>$G$3</f>
        <v/>
      </c>
      <c r="H6" s="56" t="str">
        <f>IF(G6&lt;&gt;"",3,"")</f>
        <v/>
      </c>
      <c r="I6" s="58"/>
      <c r="Q6" s="104"/>
      <c r="R6" s="101"/>
      <c r="S6" s="58"/>
      <c r="T6" s="58"/>
      <c r="U6" s="58"/>
      <c r="V6" s="58"/>
      <c r="W6" s="58"/>
    </row>
    <row r="7" spans="1:26">
      <c r="A7" s="50">
        <v>4</v>
      </c>
      <c r="B7" s="51" t="str">
        <f>IF('Studente 4'!$A$24="","",'Studente 4'!$A$24)</f>
        <v/>
      </c>
      <c r="C7" s="51" t="str">
        <f>IF('Studente 4'!$B$24="","",'Studente 4'!$B$24)</f>
        <v/>
      </c>
      <c r="D7" s="49" t="str">
        <f>IF('Studente 4'!$N$23="","",'Studente 4'!$N$23)</f>
        <v/>
      </c>
      <c r="G7" s="56" t="str">
        <f>IF(G3&lt;&gt;"",10,"")</f>
        <v/>
      </c>
      <c r="H7" s="56" t="str">
        <f>IF($G$7&lt;&gt;"",0,"")</f>
        <v/>
      </c>
      <c r="Q7" s="105" t="s">
        <v>17</v>
      </c>
      <c r="R7" s="100" t="str">
        <f>IFERROR(AVERAGE('Studente 1'!N14,'Studente 2'!N14,'Studente 3'!N14,'Studente 4'!N14,'Studente 5'!N14,'Studente 6'!N14,'Studente 7'!N14,'Studente 8'!N14,'Studente 9'!N14,'Studente 10'!N14,'Studente 11'!N14,'Studente 12'!N14,'Studente 13'!N14,'Studente 14'!N14,'Studente 15'!N14,'Studente 16'!N14,'Studente 17'!N14,'Studente 18'!N14,'Studente 19'!N14,'Studente 20'!N14,'Studente 21'!N14,'Studente 22'!N14,'Studente 23'!N14,'Studente 24'!N14,'Studente 25'!N14,'Studente 26'!N14,'Studente 27'!N14,'Studente 28'!N14,'Studente 29'!N14,'Studente 30'!N14),"")</f>
        <v/>
      </c>
      <c r="S7" s="58"/>
      <c r="T7" s="58"/>
      <c r="U7" s="58"/>
      <c r="V7" s="58"/>
      <c r="W7" s="58"/>
    </row>
    <row r="8" spans="1:26" ht="15" customHeight="1">
      <c r="A8" s="50">
        <v>5</v>
      </c>
      <c r="B8" s="51" t="str">
        <f>IF('Studente 5'!$A$24="","",'Studente 5'!$A$24)</f>
        <v/>
      </c>
      <c r="C8" s="51" t="str">
        <f>IF('Studente 5'!$B$24="","",'Studente 5'!$B$24)</f>
        <v/>
      </c>
      <c r="D8" s="49" t="str">
        <f>IF('Studente 5'!$N$23="","",'Studente 5'!$N$23)</f>
        <v/>
      </c>
      <c r="E8" s="56"/>
      <c r="G8" s="56" t="str">
        <f>$G$7</f>
        <v/>
      </c>
      <c r="H8" s="56" t="str">
        <f>IF($G$7&lt;&gt;"",1,"")</f>
        <v/>
      </c>
      <c r="O8" s="58"/>
      <c r="P8" s="58"/>
      <c r="Q8" s="105"/>
      <c r="R8" s="101"/>
      <c r="S8" s="58"/>
      <c r="T8" s="58"/>
      <c r="U8" s="58"/>
      <c r="V8" s="58"/>
      <c r="W8" s="58"/>
    </row>
    <row r="9" spans="1:26">
      <c r="A9" s="50">
        <v>6</v>
      </c>
      <c r="B9" s="51" t="str">
        <f>IF('Studente 6'!$A$24="","",'Studente 6'!$A$24)</f>
        <v/>
      </c>
      <c r="C9" s="51" t="str">
        <f>IF('Studente 6'!$B$24="","",'Studente 6'!$B$24)</f>
        <v/>
      </c>
      <c r="D9" s="49" t="str">
        <f>IF('Studente 6'!$N$23="","",'Studente 6'!$N$23)</f>
        <v/>
      </c>
      <c r="E9" s="56"/>
      <c r="G9" s="56" t="str">
        <f t="shared" ref="G9:G10" si="0">$G$7</f>
        <v/>
      </c>
      <c r="H9" s="56" t="str">
        <f>IF($G$7&lt;&gt;"",2,"")</f>
        <v/>
      </c>
      <c r="P9" s="58"/>
      <c r="Q9" s="105"/>
      <c r="R9" s="101"/>
      <c r="S9" s="58"/>
      <c r="T9" s="58"/>
      <c r="U9" s="58"/>
      <c r="V9" s="58"/>
      <c r="W9" s="58"/>
      <c r="X9" s="58"/>
      <c r="Y9" s="58"/>
      <c r="Z9" s="58"/>
    </row>
    <row r="10" spans="1:26" ht="15" customHeight="1">
      <c r="A10" s="50">
        <v>7</v>
      </c>
      <c r="B10" s="51" t="str">
        <f>IF('Studente 7'!$A$24="","",'Studente 7'!$A$24)</f>
        <v/>
      </c>
      <c r="C10" s="51" t="str">
        <f>IF('Studente 7'!$B$24="","",'Studente 7'!$B$24)</f>
        <v/>
      </c>
      <c r="D10" s="49" t="str">
        <f>IF('Studente 7'!$N$23="","",'Studente 7'!$N$23)</f>
        <v/>
      </c>
      <c r="E10" s="56"/>
      <c r="G10" s="56" t="str">
        <f t="shared" si="0"/>
        <v/>
      </c>
      <c r="H10" s="56" t="str">
        <f>IF($G$7&lt;&gt;"",3,"")</f>
        <v/>
      </c>
      <c r="P10" s="58"/>
      <c r="Q10" s="105"/>
      <c r="R10" s="101"/>
      <c r="S10" s="58"/>
      <c r="T10" s="58"/>
      <c r="U10" s="58"/>
      <c r="V10" s="58"/>
      <c r="W10" s="58"/>
      <c r="X10" s="58"/>
      <c r="Y10" s="58"/>
      <c r="Z10" s="58"/>
    </row>
    <row r="11" spans="1:26">
      <c r="A11" s="50">
        <v>8</v>
      </c>
      <c r="B11" s="51" t="str">
        <f>IF('Studente 8'!$A$24="","",'Studente 8'!$A$24)</f>
        <v/>
      </c>
      <c r="C11" s="51" t="str">
        <f>IF('Studente 8'!$B$24="","",'Studente 8'!$B$24)</f>
        <v/>
      </c>
      <c r="D11" s="49" t="str">
        <f>IF('Studente 8'!$N$23="","",'Studente 8'!$N$23)</f>
        <v/>
      </c>
      <c r="E11" s="56"/>
      <c r="P11" s="58"/>
      <c r="Q11" s="106" t="s">
        <v>57</v>
      </c>
      <c r="R11" s="100" t="str">
        <f>IFERROR(AVERAGE('Studente 1'!N17,'Studente 2'!N17,'Studente 3'!N17,'Studente 4'!N17,'Studente 5'!N17,'Studente 6'!N17,'Studente 7'!N17,'Studente 8'!N17,'Studente 9'!N17,'Studente 10'!N17,'Studente 11'!N17,'Studente 12'!N17,'Studente 13'!N17,'Studente 14'!N17,'Studente 15'!N17,'Studente 16'!N17,'Studente 17'!N17,'Studente 18'!N17,'Studente 19'!N17,'Studente 20'!N17,'Studente 21'!N17,'Studente 22'!N17,'Studente 23'!N17,'Studente 24'!N17,'Studente 25'!N17,'Studente 26'!N17,'Studente 27'!N17,'Studente 28'!N17,'Studente 29'!N17,'Studente 30'!N17),"")</f>
        <v/>
      </c>
      <c r="S11" s="58"/>
      <c r="T11" s="58"/>
      <c r="U11" s="58"/>
      <c r="V11" s="58"/>
      <c r="W11" s="58"/>
      <c r="X11" s="58"/>
      <c r="Y11" s="58"/>
      <c r="Z11" s="58"/>
    </row>
    <row r="12" spans="1:26">
      <c r="A12" s="50">
        <v>9</v>
      </c>
      <c r="B12" s="51" t="str">
        <f>IF('Studente 9'!$A$24="","",'Studente 9'!$A$24)</f>
        <v/>
      </c>
      <c r="C12" s="51" t="str">
        <f>IF('Studente 9'!$B$24="","",'Studente 9'!$B$24)</f>
        <v/>
      </c>
      <c r="D12" s="49" t="str">
        <f>IF('Studente 9'!$N$23="","",'Studente 9'!$N$23)</f>
        <v/>
      </c>
      <c r="E12" s="56"/>
      <c r="P12" s="58"/>
      <c r="Q12" s="106"/>
      <c r="R12" s="101"/>
      <c r="S12" s="58"/>
      <c r="T12" s="58"/>
      <c r="U12" s="58"/>
      <c r="V12" s="58"/>
      <c r="W12" s="58"/>
      <c r="X12" s="58"/>
      <c r="Y12" s="58"/>
      <c r="Z12" s="58"/>
    </row>
    <row r="13" spans="1:26">
      <c r="A13" s="50">
        <v>10</v>
      </c>
      <c r="B13" s="51" t="str">
        <f>IF('Studente 10'!$A$24="","",'Studente 10'!$A$24)</f>
        <v/>
      </c>
      <c r="C13" s="51" t="str">
        <f>IF('Studente 10'!$B$24="","",'Studente 10'!$B$24)</f>
        <v/>
      </c>
      <c r="D13" s="49" t="str">
        <f>IF('Studente 10'!$N$23="","",'Studente 10'!$N$23)</f>
        <v/>
      </c>
      <c r="E13" s="56"/>
      <c r="P13" s="58"/>
      <c r="Q13" s="106"/>
      <c r="R13" s="101"/>
      <c r="S13" s="58"/>
      <c r="T13" s="58"/>
      <c r="U13" s="58"/>
      <c r="V13" s="58"/>
      <c r="W13" s="58"/>
      <c r="X13" s="58"/>
      <c r="Y13" s="58"/>
      <c r="Z13" s="58"/>
    </row>
    <row r="14" spans="1:26">
      <c r="A14" s="50">
        <v>11</v>
      </c>
      <c r="B14" s="51" t="str">
        <f>IF('Studente 11'!$A$24="","",'Studente 11'!$A$24)</f>
        <v/>
      </c>
      <c r="C14" s="51" t="str">
        <f>IF('Studente 11'!$B$24="","",'Studente 11'!$B$24)</f>
        <v/>
      </c>
      <c r="D14" s="49" t="str">
        <f>IF('Studente 11'!$N$23="","",'Studente 11'!$N$23)</f>
        <v/>
      </c>
      <c r="E14" s="56"/>
      <c r="P14" s="58"/>
      <c r="Q14" s="106"/>
      <c r="R14" s="101"/>
      <c r="S14" s="58"/>
      <c r="T14" s="58"/>
      <c r="U14" s="58"/>
      <c r="V14" s="58"/>
      <c r="W14" s="58"/>
      <c r="X14" s="58"/>
      <c r="Y14" s="58"/>
      <c r="Z14" s="58"/>
    </row>
    <row r="15" spans="1:26" ht="15" customHeight="1">
      <c r="A15" s="50">
        <v>12</v>
      </c>
      <c r="B15" s="51" t="str">
        <f>IF('Studente 12'!$A$24="","",'Studente 12'!$A$24)</f>
        <v/>
      </c>
      <c r="C15" s="51" t="str">
        <f>IF('Studente 12'!$B$24="","",'Studente 12'!$B$24)</f>
        <v/>
      </c>
      <c r="D15" s="49" t="str">
        <f>IF('Studente 12'!$N$23="","",'Studente 12'!$N$23)</f>
        <v/>
      </c>
      <c r="E15" s="56"/>
      <c r="P15" s="58"/>
      <c r="Q15" s="105" t="s">
        <v>18</v>
      </c>
      <c r="R15" s="100" t="str">
        <f>IFERROR(AVERAGE('Studente 1'!N21,'Studente 2'!N21,'Studente 3'!N21,'Studente 4'!N21,'Studente 5'!N21,'Studente 6'!N21,'Studente 7'!N21,'Studente 8'!N21,'Studente 9'!N21,'Studente 10'!N21,'Studente 11'!N21,'Studente 12'!N21,'Studente 13'!N21,'Studente 14'!N21,'Studente 15'!N21,'Studente 16'!N21,'Studente 17'!N21,'Studente 18'!N21,'Studente 19'!N21,'Studente 20'!N21,'Studente 21'!N21,'Studente 22'!N21,'Studente 23'!N21,'Studente 24'!N21,'Studente 25'!N21,'Studente 26'!N21,'Studente 27'!N21,'Studente 28'!N21,'Studente 29'!N21,'Studente 30'!N21),"")</f>
        <v/>
      </c>
      <c r="S15" s="58"/>
      <c r="T15" s="58"/>
      <c r="U15" s="58"/>
      <c r="V15" s="58"/>
      <c r="W15" s="58"/>
      <c r="X15" s="58"/>
      <c r="Y15" s="58"/>
      <c r="Z15" s="58"/>
    </row>
    <row r="16" spans="1:26">
      <c r="A16" s="50">
        <v>13</v>
      </c>
      <c r="B16" s="51" t="str">
        <f>IF('Studente 13'!$A$24="","",'Studente 13'!$A$24)</f>
        <v/>
      </c>
      <c r="C16" s="51" t="str">
        <f>IF('Studente 13'!$B$24="","",'Studente 13'!$B$24)</f>
        <v/>
      </c>
      <c r="D16" s="49" t="str">
        <f>IF('Studente 13'!$N$23="","",'Studente 13'!$N$23)</f>
        <v/>
      </c>
      <c r="E16" s="56"/>
      <c r="P16" s="58"/>
      <c r="Q16" s="105"/>
      <c r="R16" s="101"/>
      <c r="S16" s="58"/>
      <c r="T16" s="58"/>
      <c r="U16" s="58"/>
      <c r="V16" s="58"/>
      <c r="W16" s="58"/>
      <c r="X16" s="58"/>
      <c r="Y16" s="58"/>
      <c r="Z16" s="58"/>
    </row>
    <row r="17" spans="1:26">
      <c r="A17" s="50">
        <v>14</v>
      </c>
      <c r="B17" s="51" t="str">
        <f>IF('Studente 14'!$A$24="","",'Studente 14'!$A$24)</f>
        <v/>
      </c>
      <c r="C17" s="51" t="str">
        <f>IF('Studente 14'!$B$24="","",'Studente 14'!$B$24)</f>
        <v/>
      </c>
      <c r="D17" s="49" t="str">
        <f>IF('Studente 14'!$N$23="","",'Studente 14'!$N$23)</f>
        <v/>
      </c>
      <c r="E17" s="56"/>
      <c r="P17" s="58"/>
      <c r="Q17" s="105"/>
      <c r="R17" s="101"/>
      <c r="S17" s="58"/>
      <c r="T17" s="58"/>
      <c r="U17" s="58"/>
      <c r="V17" s="58"/>
      <c r="W17" s="58"/>
      <c r="X17" s="58"/>
      <c r="Y17" s="58"/>
      <c r="Z17" s="58"/>
    </row>
    <row r="18" spans="1:26">
      <c r="A18" s="50">
        <v>15</v>
      </c>
      <c r="B18" s="51" t="str">
        <f>IF('Studente 15'!$A$24="","",'Studente 15'!$A$24)</f>
        <v/>
      </c>
      <c r="C18" s="51" t="str">
        <f>IF('Studente 15'!$B$24="","",'Studente 15'!$B$24)</f>
        <v/>
      </c>
      <c r="D18" s="49" t="str">
        <f>IF('Studente 15'!$N$23="","",'Studente 15'!$N$23)</f>
        <v/>
      </c>
      <c r="E18" s="56"/>
      <c r="P18" s="58"/>
      <c r="Q18" s="105"/>
      <c r="R18" s="101"/>
      <c r="S18" s="58"/>
      <c r="T18" s="58"/>
      <c r="U18" s="58"/>
      <c r="V18" s="58"/>
      <c r="W18" s="58"/>
      <c r="X18" s="58"/>
      <c r="Y18" s="58"/>
      <c r="Z18" s="58"/>
    </row>
    <row r="19" spans="1:26">
      <c r="A19" s="50">
        <v>16</v>
      </c>
      <c r="B19" s="51" t="str">
        <f>IF('Studente 16'!$A$24="","",'Studente 16'!$A$24)</f>
        <v/>
      </c>
      <c r="C19" s="51" t="str">
        <f>IF('Studente 16'!$B$24="","",'Studente 16'!$B$24)</f>
        <v/>
      </c>
      <c r="D19" s="49" t="str">
        <f>IF('Studente 16'!$N$23="","",'Studente 16'!$N$23)</f>
        <v/>
      </c>
      <c r="E19" s="56"/>
      <c r="P19" s="58"/>
      <c r="Q19" s="58"/>
      <c r="R19" s="58"/>
      <c r="S19" s="58"/>
      <c r="T19" s="58"/>
      <c r="U19" s="58"/>
      <c r="V19" s="58"/>
      <c r="W19" s="58"/>
      <c r="X19" s="58"/>
      <c r="Y19" s="58"/>
      <c r="Z19" s="58"/>
    </row>
    <row r="20" spans="1:26">
      <c r="A20" s="50">
        <v>17</v>
      </c>
      <c r="B20" s="51" t="str">
        <f>IF('Studente 17'!$A$24="","",'Studente 17'!$A$24)</f>
        <v/>
      </c>
      <c r="C20" s="51" t="str">
        <f>IF('Studente 17'!$B$24="","",'Studente 17'!$B$24)</f>
        <v/>
      </c>
      <c r="D20" s="49" t="str">
        <f>IF('Studente 17'!$N$23="","",'Studente 17'!$N$23)</f>
        <v/>
      </c>
      <c r="E20" s="56"/>
      <c r="P20" s="58"/>
      <c r="Q20" s="58"/>
      <c r="R20" s="58"/>
      <c r="S20" s="58"/>
      <c r="T20" s="58"/>
      <c r="U20" s="58"/>
      <c r="V20" s="58"/>
      <c r="W20" s="58"/>
      <c r="X20" s="58"/>
      <c r="Y20" s="58"/>
      <c r="Z20" s="58"/>
    </row>
    <row r="21" spans="1:26">
      <c r="A21" s="50">
        <v>18</v>
      </c>
      <c r="B21" s="51" t="str">
        <f>IF('Studente 18'!$A$24="","",'Studente 18'!$A$24)</f>
        <v/>
      </c>
      <c r="C21" s="51" t="str">
        <f>IF('Studente 18'!$B$24="","",'Studente 18'!$B$24)</f>
        <v/>
      </c>
      <c r="D21" s="49" t="str">
        <f>IF('Studente 18'!$N$23="","",'Studente 18'!$N$23)</f>
        <v/>
      </c>
      <c r="E21" s="56"/>
      <c r="P21" s="58"/>
      <c r="Q21" s="58"/>
      <c r="R21" s="58"/>
      <c r="S21" s="58"/>
      <c r="T21" s="58"/>
      <c r="U21" s="58"/>
      <c r="V21" s="58"/>
      <c r="W21" s="58"/>
      <c r="X21" s="58"/>
      <c r="Y21" s="58"/>
      <c r="Z21" s="58"/>
    </row>
    <row r="22" spans="1:26">
      <c r="A22" s="50">
        <v>19</v>
      </c>
      <c r="B22" s="51" t="str">
        <f>IF('Studente 19'!$A$24="","",'Studente 19'!$A$24)</f>
        <v/>
      </c>
      <c r="C22" s="51" t="str">
        <f>IF('Studente 19'!$B$24="","",'Studente 19'!$B$24)</f>
        <v/>
      </c>
      <c r="D22" s="49" t="str">
        <f>IF('Studente 19'!$N$23="","",'Studente 19'!$N$23)</f>
        <v/>
      </c>
      <c r="E22" s="56"/>
      <c r="P22" s="58"/>
      <c r="Q22" s="58"/>
      <c r="R22" s="58"/>
      <c r="S22" s="58"/>
      <c r="T22" s="58"/>
      <c r="U22" s="58"/>
      <c r="V22" s="58"/>
      <c r="W22" s="58"/>
      <c r="X22" s="58"/>
      <c r="Y22" s="58"/>
      <c r="Z22" s="58"/>
    </row>
    <row r="23" spans="1:26">
      <c r="A23" s="50">
        <v>20</v>
      </c>
      <c r="B23" s="51" t="str">
        <f>IF('Studente 20'!$A$24="","",'Studente 20'!$A$24)</f>
        <v/>
      </c>
      <c r="C23" s="51" t="str">
        <f>IF('Studente 20'!$B$24="","",'Studente 20'!$B$24)</f>
        <v/>
      </c>
      <c r="D23" s="49" t="str">
        <f>IF('Studente 20'!$N$23="","",'Studente 20'!$N$23)</f>
        <v/>
      </c>
      <c r="E23" s="56"/>
      <c r="P23" s="58"/>
      <c r="Q23" s="58"/>
      <c r="R23" s="58"/>
      <c r="S23" s="58"/>
      <c r="T23" s="58"/>
      <c r="U23" s="58"/>
      <c r="V23" s="58"/>
      <c r="W23" s="58"/>
      <c r="X23" s="58"/>
      <c r="Y23" s="58"/>
      <c r="Z23" s="58"/>
    </row>
    <row r="24" spans="1:26">
      <c r="A24" s="50">
        <v>21</v>
      </c>
      <c r="B24" s="51" t="str">
        <f>IF('Studente 21'!$A$24="","",'Studente 21'!$A$24)</f>
        <v/>
      </c>
      <c r="C24" s="51" t="str">
        <f>IF('Studente 21'!$B$24="","",'Studente 21'!$B$24)</f>
        <v/>
      </c>
      <c r="D24" s="49" t="str">
        <f>IF('Studente 21'!$N$23="","",'Studente 21'!$N$23)</f>
        <v/>
      </c>
      <c r="E24" s="56"/>
      <c r="P24" s="58"/>
      <c r="Q24" s="58"/>
      <c r="R24" s="58"/>
      <c r="S24" s="58"/>
      <c r="T24" s="58"/>
      <c r="U24" s="58"/>
      <c r="V24" s="58"/>
      <c r="W24" s="58"/>
      <c r="X24" s="58"/>
      <c r="Y24" s="58"/>
      <c r="Z24" s="58"/>
    </row>
    <row r="25" spans="1:26">
      <c r="A25" s="50">
        <v>22</v>
      </c>
      <c r="B25" s="51" t="str">
        <f>IF('Studente 22'!$A$24="","",'Studente 22'!$A$24)</f>
        <v/>
      </c>
      <c r="C25" s="51" t="str">
        <f>IF('Studente 22'!$B$24="","",'Studente 22'!$B$24)</f>
        <v/>
      </c>
      <c r="D25" s="49" t="str">
        <f>IF('Studente 22'!$N$23="","",'Studente 22'!$N$23)</f>
        <v/>
      </c>
      <c r="E25" s="56"/>
      <c r="P25" s="58"/>
      <c r="Q25" s="58"/>
      <c r="R25" s="58"/>
      <c r="S25" s="58"/>
      <c r="T25" s="58"/>
      <c r="U25" s="58"/>
      <c r="V25" s="58"/>
      <c r="W25" s="58"/>
      <c r="X25" s="58"/>
      <c r="Y25" s="58"/>
      <c r="Z25" s="58"/>
    </row>
    <row r="26" spans="1:26">
      <c r="A26" s="50">
        <v>23</v>
      </c>
      <c r="B26" s="51" t="str">
        <f>IF('Studente 23'!$A$24="","",'Studente 23'!$A$24)</f>
        <v/>
      </c>
      <c r="C26" s="51" t="str">
        <f>IF('Studente 23'!$B$24="","",'Studente 23'!$B$24)</f>
        <v/>
      </c>
      <c r="D26" s="49" t="str">
        <f>IF('Studente 23'!$N$23="","",'Studente 23'!$N$23)</f>
        <v/>
      </c>
      <c r="E26" s="56"/>
      <c r="P26" s="58"/>
      <c r="Q26" s="58"/>
      <c r="R26" s="58"/>
      <c r="S26" s="58"/>
      <c r="T26" s="58"/>
      <c r="U26" s="58"/>
      <c r="V26" s="58"/>
      <c r="W26" s="58"/>
      <c r="X26" s="58"/>
      <c r="Y26" s="58"/>
      <c r="Z26" s="58"/>
    </row>
    <row r="27" spans="1:26">
      <c r="A27" s="50">
        <v>24</v>
      </c>
      <c r="B27" s="51" t="str">
        <f>IF('Studente 24'!$A$24="","",'Studente 24'!$A$24)</f>
        <v/>
      </c>
      <c r="C27" s="51" t="str">
        <f>IF('Studente 24'!$B$24="","",'Studente 24'!$B$24)</f>
        <v/>
      </c>
      <c r="D27" s="49" t="str">
        <f>IF('Studente 24'!$N$23="","",'Studente 24'!N23)</f>
        <v/>
      </c>
      <c r="E27" s="56"/>
      <c r="Q27" s="58"/>
    </row>
    <row r="28" spans="1:26">
      <c r="A28" s="50">
        <v>25</v>
      </c>
      <c r="B28" s="51" t="str">
        <f>IF('Studente 25'!$A$24="","",'Studente 25'!$A$24)</f>
        <v/>
      </c>
      <c r="C28" s="51" t="str">
        <f>IF('Studente 25'!$B$24="","",'Studente 25'!$B$24)</f>
        <v/>
      </c>
      <c r="D28" s="49" t="str">
        <f>IF('Studente 25'!$N$23="","",'Studente 25'!$N$23)</f>
        <v/>
      </c>
      <c r="E28" s="56"/>
      <c r="Q28" s="58"/>
    </row>
    <row r="29" spans="1:26">
      <c r="A29" s="50">
        <v>26</v>
      </c>
      <c r="B29" s="51" t="str">
        <f>IF('Studente 26'!$A$24="","",'Studente 26'!$A$24)</f>
        <v/>
      </c>
      <c r="C29" s="51" t="str">
        <f>IF('Studente 26'!$B$24="","",'Studente 26'!$B$24)</f>
        <v/>
      </c>
      <c r="D29" s="49" t="str">
        <f>IF('Studente 26'!$N$23="","",'Studente 26'!$N$23)</f>
        <v/>
      </c>
      <c r="E29" s="56"/>
      <c r="Q29" s="58"/>
    </row>
    <row r="30" spans="1:26">
      <c r="A30" s="50">
        <v>27</v>
      </c>
      <c r="B30" s="51" t="str">
        <f>IF('Studente 27'!$A$24="","",'Studente 27'!$A$24)</f>
        <v/>
      </c>
      <c r="C30" s="51" t="str">
        <f>IF('Studente 27'!$B$24="","",'Studente 27'!$B$24)</f>
        <v/>
      </c>
      <c r="D30" s="49" t="str">
        <f>IF('Studente 27'!$N$23="","",'Studente 27'!N23)</f>
        <v/>
      </c>
      <c r="E30" s="56"/>
      <c r="Q30" s="58"/>
    </row>
    <row r="31" spans="1:26">
      <c r="A31" s="50">
        <v>28</v>
      </c>
      <c r="B31" s="51" t="str">
        <f>IF('Studente 28'!$A$24="","",'Studente 28'!$A$24)</f>
        <v/>
      </c>
      <c r="C31" s="51" t="str">
        <f>IF('Studente 28'!$B$24="","",'Studente 28'!$B$24)</f>
        <v/>
      </c>
      <c r="D31" s="49" t="str">
        <f>IF('Studente 28'!$N$23="","",'Studente 28'!$N$23)</f>
        <v/>
      </c>
      <c r="E31" s="56"/>
    </row>
    <row r="32" spans="1:26">
      <c r="A32" s="50">
        <v>29</v>
      </c>
      <c r="B32" s="51" t="str">
        <f>IF('Studente 29'!$A$24="","",'Studente 29'!$A$24)</f>
        <v/>
      </c>
      <c r="C32" s="51" t="str">
        <f>IF('Studente 29'!$B$24="","",'Studente 29'!$B$24)</f>
        <v/>
      </c>
      <c r="D32" s="49" t="str">
        <f>IF('Studente 29'!$N$23="","",'Studente 29'!$N$23)</f>
        <v/>
      </c>
      <c r="E32" s="56"/>
    </row>
    <row r="33" spans="1:7">
      <c r="A33" s="50">
        <v>30</v>
      </c>
      <c r="B33" s="51" t="str">
        <f>IF('Studente 30'!$A$24="","",'Studente 30'!$A$24)</f>
        <v/>
      </c>
      <c r="C33" s="51" t="str">
        <f>IF('Studente 30'!$B$24="","",'Studente 30'!$B$24)</f>
        <v/>
      </c>
      <c r="D33" s="49" t="str">
        <f>IF('Studente 30'!$N$23="","",'Studente 30'!$N$23)</f>
        <v/>
      </c>
      <c r="E33" s="56"/>
    </row>
    <row r="34" spans="1:7">
      <c r="A34" s="50">
        <v>31</v>
      </c>
      <c r="B34" s="51" t="str">
        <f>IF('Studente 31'!$A$24="","",'Studente 31'!$A$24)</f>
        <v/>
      </c>
      <c r="C34" s="51" t="str">
        <f>IF('Studente 31'!$B$24="","",'Studente 31'!$B$24)</f>
        <v/>
      </c>
      <c r="D34" s="49" t="str">
        <f>IF('Studente 31'!$N$23="","",'Studente 31'!$N$23)</f>
        <v/>
      </c>
      <c r="E34" s="56"/>
    </row>
    <row r="35" spans="1:7" ht="15">
      <c r="A35" s="50">
        <v>32</v>
      </c>
      <c r="B35" s="51" t="str">
        <f>IF('Studente 32'!$A$24="","",'Studente 32'!$A$24)</f>
        <v/>
      </c>
      <c r="C35" s="51" t="str">
        <f>IF('Studente 32'!$B$24="","",'Studente 32'!$B$24)</f>
        <v/>
      </c>
      <c r="D35" s="49" t="str">
        <f>IF('Studente 32'!$N$23="","",'Studente 32'!$N$23)</f>
        <v/>
      </c>
      <c r="E35" s="56"/>
      <c r="F35" s="52" t="s">
        <v>85</v>
      </c>
      <c r="G35" s="53" t="str">
        <f>IFERROR(AVERAGE($D:$D),"")</f>
        <v/>
      </c>
    </row>
    <row r="37" spans="1:7" ht="20.25" customHeight="1"/>
    <row r="38" spans="1:7" ht="26.25" customHeight="1"/>
    <row r="40" spans="1:7" ht="21.75" customHeight="1"/>
  </sheetData>
  <mergeCells count="11">
    <mergeCell ref="R15:R18"/>
    <mergeCell ref="Q3:Q6"/>
    <mergeCell ref="Q7:Q10"/>
    <mergeCell ref="Q11:Q14"/>
    <mergeCell ref="Q15:Q18"/>
    <mergeCell ref="A1:C2"/>
    <mergeCell ref="D1:D2"/>
    <mergeCell ref="R3:R6"/>
    <mergeCell ref="R7:R10"/>
    <mergeCell ref="R11:R14"/>
    <mergeCell ref="Q1:R1"/>
  </mergeCell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enableFormatConditionsCalculation="0"/>
  <dimension ref="A1:P31"/>
  <sheetViews>
    <sheetView showGridLines="0" workbookViewId="0">
      <selection activeCell="A5" sqref="A5:C20"/>
    </sheetView>
  </sheetViews>
  <sheetFormatPr baseColWidth="10" defaultColWidth="8.83203125" defaultRowHeight="14" outlineLevelCol="1" x14ac:dyDescent="0"/>
  <cols>
    <col min="1" max="1" width="28.33203125" style="7" customWidth="1"/>
    <col min="2" max="2" width="20.1640625" customWidth="1"/>
    <col min="3" max="3" width="26.1640625" style="7" bestFit="1" customWidth="1"/>
    <col min="4" max="4" width="16.33203125" customWidth="1"/>
    <col min="5" max="5" width="3.33203125" customWidth="1"/>
    <col min="6" max="6" width="12.6640625" customWidth="1"/>
    <col min="7" max="7" width="3.33203125" customWidth="1"/>
    <col min="8" max="8" width="17.1640625" customWidth="1"/>
    <col min="9" max="9" width="3.33203125" customWidth="1"/>
    <col min="10" max="10" width="13.1640625" customWidth="1"/>
    <col min="11" max="11" width="3.33203125" customWidth="1"/>
    <col min="12" max="12" width="6.6640625" hidden="1" customWidth="1" outlineLevel="1"/>
    <col min="13" max="13" width="4.5" hidden="1" customWidth="1" outlineLevel="1"/>
    <col min="14" max="14" width="11.5" bestFit="1" customWidth="1" collapsed="1"/>
    <col min="15" max="15" width="10" bestFit="1" customWidth="1"/>
    <col min="16" max="16" width="9.6640625" bestFit="1" customWidth="1"/>
  </cols>
  <sheetData>
    <row r="1" spans="1:16" ht="15" thickBot="1">
      <c r="A1" s="109" t="s">
        <v>74</v>
      </c>
      <c r="B1" s="109"/>
      <c r="C1" s="109"/>
      <c r="D1" s="109"/>
      <c r="E1" s="109"/>
      <c r="F1" s="109"/>
      <c r="G1" s="109"/>
      <c r="H1" s="109"/>
      <c r="I1" s="109"/>
      <c r="J1" s="109"/>
      <c r="K1" s="109"/>
      <c r="L1" s="109"/>
      <c r="M1" s="109"/>
      <c r="N1" s="109"/>
    </row>
    <row r="2" spans="1:16" ht="16" thickTop="1" thickBot="1">
      <c r="A2" s="109"/>
      <c r="B2" s="109"/>
      <c r="C2" s="109"/>
      <c r="D2" s="109"/>
      <c r="E2" s="109"/>
      <c r="F2" s="109"/>
      <c r="G2" s="109"/>
      <c r="H2" s="109"/>
      <c r="I2" s="109"/>
      <c r="J2" s="109"/>
      <c r="K2" s="109"/>
      <c r="L2" s="109"/>
      <c r="M2" s="109"/>
      <c r="N2" s="109"/>
    </row>
    <row r="3" spans="1:16" ht="15" thickTop="1">
      <c r="A3" s="110"/>
      <c r="B3" s="110"/>
      <c r="C3" s="110"/>
      <c r="D3" s="110"/>
      <c r="E3" s="110"/>
      <c r="F3" s="110"/>
      <c r="G3" s="110"/>
      <c r="H3" s="110"/>
      <c r="I3" s="110"/>
      <c r="J3" s="110"/>
      <c r="K3" s="110"/>
      <c r="L3" s="110"/>
      <c r="M3" s="110"/>
      <c r="N3" s="110"/>
    </row>
    <row r="4" spans="1:16" ht="20" thickBot="1">
      <c r="A4" s="22"/>
      <c r="B4" s="22"/>
      <c r="C4" s="22"/>
      <c r="D4" s="22"/>
      <c r="E4" s="22"/>
      <c r="F4" s="22"/>
      <c r="G4" s="22"/>
      <c r="H4" s="22"/>
      <c r="I4" s="22"/>
      <c r="J4" s="22"/>
      <c r="K4" s="22"/>
      <c r="L4" s="22"/>
      <c r="M4" s="22"/>
      <c r="N4" s="22"/>
      <c r="O4" s="23"/>
    </row>
    <row r="5" spans="1:16" ht="15" customHeight="1" thickTop="1">
      <c r="A5" s="129" t="s">
        <v>75</v>
      </c>
      <c r="B5" s="126" t="s">
        <v>94</v>
      </c>
      <c r="C5" s="107"/>
      <c r="D5" s="108" t="s">
        <v>0</v>
      </c>
      <c r="E5" s="108"/>
      <c r="F5" s="108"/>
      <c r="G5" s="108"/>
      <c r="H5" s="108"/>
      <c r="I5" s="108"/>
      <c r="J5" s="108"/>
      <c r="K5" s="108"/>
      <c r="L5" s="18" t="s">
        <v>61</v>
      </c>
      <c r="M5" s="18"/>
      <c r="N5" s="107" t="s">
        <v>61</v>
      </c>
    </row>
    <row r="6" spans="1:16">
      <c r="A6" s="127"/>
      <c r="B6" s="127"/>
      <c r="C6" s="107"/>
      <c r="D6" s="134" t="s">
        <v>1</v>
      </c>
      <c r="E6" s="135"/>
      <c r="F6" s="135"/>
      <c r="G6" s="135"/>
      <c r="H6" s="135"/>
      <c r="I6" s="135"/>
      <c r="J6" s="135"/>
      <c r="K6" s="136"/>
      <c r="L6" s="19"/>
      <c r="M6" s="19"/>
      <c r="N6" s="107"/>
      <c r="O6" s="3"/>
    </row>
    <row r="7" spans="1:16" ht="22.5" customHeight="1">
      <c r="A7" s="128"/>
      <c r="B7" s="128"/>
      <c r="C7" s="108"/>
      <c r="D7" s="63" t="s">
        <v>2</v>
      </c>
      <c r="E7" s="64"/>
      <c r="F7" s="65" t="s">
        <v>3</v>
      </c>
      <c r="G7" s="64"/>
      <c r="H7" s="65" t="s">
        <v>4</v>
      </c>
      <c r="I7" s="64"/>
      <c r="J7" s="65" t="s">
        <v>5</v>
      </c>
      <c r="K7" s="64"/>
      <c r="L7" s="66" t="s">
        <v>69</v>
      </c>
      <c r="M7" s="66" t="s">
        <v>31</v>
      </c>
      <c r="N7" s="108"/>
    </row>
    <row r="8" spans="1:16" ht="40" customHeight="1">
      <c r="A8" s="123" t="s">
        <v>6</v>
      </c>
      <c r="B8" s="124" t="s">
        <v>91</v>
      </c>
      <c r="C8" s="34" t="s">
        <v>7</v>
      </c>
      <c r="D8" s="61" t="s">
        <v>19</v>
      </c>
      <c r="E8" s="67"/>
      <c r="F8" s="61" t="s">
        <v>20</v>
      </c>
      <c r="G8" s="68"/>
      <c r="H8" s="61" t="s">
        <v>21</v>
      </c>
      <c r="I8" s="68"/>
      <c r="J8" s="61" t="s">
        <v>22</v>
      </c>
      <c r="K8" s="68"/>
      <c r="L8" s="69" t="str">
        <f>IF(AND(K8&lt;&gt;"",K9&lt;&gt;"",K10&lt;&gt;""),18,IF($E8&lt;&gt;"",2,IF($G8&lt;&gt;"",7,IF($I8&lt;&gt;"",12,IF($K8&lt;&gt;"",17,"")))))</f>
        <v/>
      </c>
      <c r="M8" s="70" t="str">
        <f>IF(L8&lt;=4,4,IF(AND(L8&gt;=5,L8&lt;=9),4,IF(AND(L8&gt;=10,L8&lt;=14),4,IF(AND(L8&gt;=15,L8&lt;=18),3,""))))</f>
        <v/>
      </c>
      <c r="N8" s="132" t="str">
        <f>IF(OR(L8="",M8="",L9="",M9="",L10="",M10=""),"",ROUND((L8*M8+L9*M9+L10*M10)/(M8+M9+M10),0))</f>
        <v/>
      </c>
      <c r="P8" s="5" t="e">
        <f>N11/MID(J11,8,2)</f>
        <v>#VALUE!</v>
      </c>
    </row>
    <row r="9" spans="1:16" ht="28.5" customHeight="1">
      <c r="A9" s="123"/>
      <c r="B9" s="125"/>
      <c r="C9" s="34" t="s">
        <v>8</v>
      </c>
      <c r="D9" s="61" t="s">
        <v>23</v>
      </c>
      <c r="E9" s="71"/>
      <c r="F9" s="61" t="s">
        <v>24</v>
      </c>
      <c r="G9" s="72"/>
      <c r="H9" s="61" t="s">
        <v>25</v>
      </c>
      <c r="I9" s="72"/>
      <c r="J9" s="61" t="s">
        <v>26</v>
      </c>
      <c r="K9" s="72"/>
      <c r="L9" s="69" t="str">
        <f>IF(AND(K8&lt;&gt;"",K9&lt;&gt;"",K10&lt;&gt;""),18,IF($E9&lt;&gt;"",2,IF($G9&lt;&gt;"",7,IF($I9&lt;&gt;"",12,IF($K9&lt;&gt;"",17,"")))))</f>
        <v/>
      </c>
      <c r="M9" s="70" t="str">
        <f t="shared" ref="M9:M10" si="0">IF(L9&lt;=4,4,IF(AND(L9&gt;=5,L9&lt;=9),4,IF(AND(L9&gt;=10,L9&lt;=14),4,IF(AND(L9&gt;=15,L9&lt;=18),3,""))))</f>
        <v/>
      </c>
      <c r="N9" s="132"/>
    </row>
    <row r="10" spans="1:16" ht="35.25" customHeight="1">
      <c r="A10" s="123"/>
      <c r="B10" s="91" t="s">
        <v>92</v>
      </c>
      <c r="C10" s="34" t="s">
        <v>9</v>
      </c>
      <c r="D10" s="61" t="s">
        <v>28</v>
      </c>
      <c r="E10" s="71"/>
      <c r="F10" s="61" t="s">
        <v>27</v>
      </c>
      <c r="G10" s="72"/>
      <c r="H10" s="61" t="s">
        <v>29</v>
      </c>
      <c r="I10" s="72"/>
      <c r="J10" s="61" t="s">
        <v>30</v>
      </c>
      <c r="K10" s="72"/>
      <c r="L10" s="69" t="str">
        <f>IF(AND(K8&lt;&gt;"",K9&lt;&gt;"",K10&lt;&gt;""),18,IF($E10&lt;&gt;"",2,IF($G10&lt;&gt;"",7,IF($I10&lt;&gt;"",12,IF($K10&lt;&gt;"",17,"")))))</f>
        <v/>
      </c>
      <c r="M10" s="70" t="str">
        <f t="shared" si="0"/>
        <v/>
      </c>
      <c r="N10" s="133"/>
    </row>
    <row r="11" spans="1:16" ht="23.25" customHeight="1">
      <c r="A11" s="15"/>
      <c r="B11" s="8"/>
      <c r="C11" s="9"/>
      <c r="D11" s="75" t="s">
        <v>62</v>
      </c>
      <c r="E11" s="36" t="str">
        <f>IF(N8&lt;=4,N8,"")</f>
        <v/>
      </c>
      <c r="F11" s="76" t="s">
        <v>63</v>
      </c>
      <c r="G11" s="37" t="str">
        <f>IF(AND(N8&gt;=5,N8&lt;=9),N8,"")</f>
        <v/>
      </c>
      <c r="H11" s="75" t="s">
        <v>64</v>
      </c>
      <c r="I11" s="37" t="str">
        <f>IF(AND(N8&gt;=10,N8&lt;=14),N8,"")</f>
        <v/>
      </c>
      <c r="J11" s="75" t="s">
        <v>65</v>
      </c>
      <c r="K11" s="37" t="str">
        <f>IF(AND(N8&gt;=15,N8&lt;=18),N8,"")</f>
        <v/>
      </c>
      <c r="L11" s="77"/>
      <c r="M11" s="77"/>
      <c r="N11" s="42" t="str">
        <f>IF(E11&lt;&gt;"",E11,IF(G11&lt;&gt;"",G11,IF(I11&lt;&gt;"",I11,IF(K11&lt;&gt;"",K11,""))))</f>
        <v/>
      </c>
    </row>
    <row r="12" spans="1:16" ht="32.25" customHeight="1">
      <c r="A12" s="121" t="s">
        <v>17</v>
      </c>
      <c r="B12" s="92" t="s">
        <v>95</v>
      </c>
      <c r="C12" s="34" t="s">
        <v>10</v>
      </c>
      <c r="D12" s="61" t="s">
        <v>32</v>
      </c>
      <c r="E12" s="71"/>
      <c r="F12" s="61" t="s">
        <v>20</v>
      </c>
      <c r="G12" s="72"/>
      <c r="H12" s="61" t="s">
        <v>21</v>
      </c>
      <c r="I12" s="72"/>
      <c r="J12" s="61" t="s">
        <v>33</v>
      </c>
      <c r="K12" s="72"/>
      <c r="L12" s="69" t="str">
        <f>IF(AND(K12&lt;&gt;"",K13&lt;&gt;""),21,IF($E12&lt;&gt;"",2,IF($G12&lt;&gt;"",7.5,IF($I12&lt;&gt;"",13.5,IF($K12&lt;&gt;"",19,"")))))</f>
        <v/>
      </c>
      <c r="M12" s="70" t="str">
        <f>IF(L12&lt;=4,4,IF(AND(L12&gt;=5,L12&lt;=10),5,IF(AND(L12&gt;=11,L12&lt;=16),5,IF(AND(L12&gt;=17,L12&lt;=21),4,""))))</f>
        <v/>
      </c>
      <c r="N12" s="132" t="str">
        <f>IF(OR(L12="",M12="",L13="",M13=""),"",ROUND((L12*M12+L13*M13)/(M12+M13),0))</f>
        <v/>
      </c>
      <c r="P12" s="5" t="e">
        <f>N14/MID(J14,8,2)</f>
        <v>#VALUE!</v>
      </c>
    </row>
    <row r="13" spans="1:16" ht="32.25" customHeight="1">
      <c r="A13" s="122"/>
      <c r="B13" s="93" t="s">
        <v>96</v>
      </c>
      <c r="C13" s="62" t="s">
        <v>11</v>
      </c>
      <c r="D13" s="61" t="s">
        <v>28</v>
      </c>
      <c r="E13" s="78"/>
      <c r="F13" s="61" t="s">
        <v>36</v>
      </c>
      <c r="G13" s="79"/>
      <c r="H13" s="61" t="s">
        <v>35</v>
      </c>
      <c r="I13" s="79"/>
      <c r="J13" s="61" t="s">
        <v>34</v>
      </c>
      <c r="K13" s="79"/>
      <c r="L13" s="69" t="str">
        <f>IF(AND(K12&lt;&gt;"",K13&lt;&gt;""),21,IF($E13&lt;&gt;"",2,IF($G13&lt;&gt;"",7.5,IF($I13&lt;&gt;"",13.5,IF($K13&lt;&gt;"",19,"")))))</f>
        <v/>
      </c>
      <c r="M13" s="70" t="str">
        <f>IF(L13&lt;=4,4,IF(AND(L13&gt;=5,L13&lt;=10),5,IF(AND(L13&gt;=11,L13&lt;=16),5,IF(AND(L13&gt;=17,L13&lt;=21),4,""))))</f>
        <v/>
      </c>
      <c r="N13" s="133"/>
    </row>
    <row r="14" spans="1:16" ht="19.5" customHeight="1">
      <c r="A14" s="15"/>
      <c r="B14" s="8"/>
      <c r="C14" s="9"/>
      <c r="D14" s="75" t="s">
        <v>62</v>
      </c>
      <c r="E14" s="37" t="str">
        <f>IF(N12&lt;=4,N12,"")</f>
        <v/>
      </c>
      <c r="F14" s="75" t="s">
        <v>66</v>
      </c>
      <c r="G14" s="37" t="str">
        <f>IF(AND(N12&gt;=5,N12&lt;=10),N12,"")</f>
        <v/>
      </c>
      <c r="H14" s="75" t="s">
        <v>67</v>
      </c>
      <c r="I14" s="37" t="str">
        <f>IF(AND(N12&gt;=11,N12&lt;=16),N12,"")</f>
        <v/>
      </c>
      <c r="J14" s="75" t="s">
        <v>68</v>
      </c>
      <c r="K14" s="37" t="str">
        <f>IF(AND(N12&gt;=17,N12&lt;=21),N12,"")</f>
        <v/>
      </c>
      <c r="L14" s="80"/>
      <c r="M14" s="80"/>
      <c r="N14" s="42" t="str">
        <f>IF(E14&lt;&gt;"",E14,IF(G14&lt;&gt;"",G14,IF(I14&lt;&gt;"",I14,IF(K14&lt;&gt;"",K14,""))))</f>
        <v/>
      </c>
    </row>
    <row r="15" spans="1:16" ht="40" customHeight="1">
      <c r="A15" s="124" t="s">
        <v>90</v>
      </c>
      <c r="B15" s="124" t="s">
        <v>93</v>
      </c>
      <c r="C15" s="62" t="s">
        <v>12</v>
      </c>
      <c r="D15" s="61" t="s">
        <v>32</v>
      </c>
      <c r="E15" s="81"/>
      <c r="F15" s="61" t="s">
        <v>20</v>
      </c>
      <c r="G15" s="82"/>
      <c r="H15" s="61" t="s">
        <v>52</v>
      </c>
      <c r="I15" s="82"/>
      <c r="J15" s="61" t="s">
        <v>33</v>
      </c>
      <c r="K15" s="82"/>
      <c r="L15" s="69" t="str">
        <f>IF(AND(K15&lt;&gt;"",K16&lt;&gt;""),21,IF($E15&lt;&gt;"",2,IF($G15&lt;&gt;"",7.5,IF($I15&lt;&gt;"",13.5,IF($K15&lt;&gt;"",19,"")))))</f>
        <v/>
      </c>
      <c r="M15" s="70" t="str">
        <f>IF(L15&lt;=4,4,IF(AND(L15&gt;=5,L15&lt;=10),5,IF(AND(L15&gt;=11,L15&lt;=16),5,IF(AND(L15&gt;=17,L15&lt;=21),4,""))))</f>
        <v/>
      </c>
      <c r="N15" s="132" t="str">
        <f>IF(OR(L15="",M15="",L16="",M16=""),"",ROUND((L15*M15+L16*M16)/(M15+M16),0))</f>
        <v/>
      </c>
      <c r="P15" s="5" t="e">
        <f>N17/MID(J17,8,2)</f>
        <v>#VALUE!</v>
      </c>
    </row>
    <row r="16" spans="1:16" ht="33" customHeight="1">
      <c r="A16" s="125"/>
      <c r="B16" s="125"/>
      <c r="C16" s="34" t="s">
        <v>13</v>
      </c>
      <c r="D16" s="61" t="s">
        <v>28</v>
      </c>
      <c r="E16" s="78"/>
      <c r="F16" s="61" t="s">
        <v>36</v>
      </c>
      <c r="G16" s="79"/>
      <c r="H16" s="61" t="s">
        <v>53</v>
      </c>
      <c r="I16" s="79"/>
      <c r="J16" s="61" t="s">
        <v>34</v>
      </c>
      <c r="K16" s="79"/>
      <c r="L16" s="69" t="str">
        <f>IF(AND(K15&lt;&gt;"",K16&lt;&gt;""),21,IF($E16&lt;&gt;"",2,IF($G16&lt;&gt;"",7.5,IF($I16&lt;&gt;"",13.5,IF($K16&lt;&gt;"",19,"")))))</f>
        <v/>
      </c>
      <c r="M16" s="70" t="str">
        <f>IF(L16&lt;=4,4,IF(AND(L16&gt;=5,L16&lt;=10),5,IF(AND(L16&gt;=11,L16&lt;=16),5,IF(AND(L16&gt;=17,L16&lt;=21),4,""))))</f>
        <v/>
      </c>
      <c r="N16" s="133"/>
    </row>
    <row r="17" spans="1:16" ht="18.75" customHeight="1">
      <c r="A17" s="15"/>
      <c r="B17" s="8"/>
      <c r="C17" s="9"/>
      <c r="D17" s="75" t="s">
        <v>62</v>
      </c>
      <c r="E17" s="37" t="str">
        <f>IF(N15&lt;=4,N15,"")</f>
        <v/>
      </c>
      <c r="F17" s="75" t="s">
        <v>66</v>
      </c>
      <c r="G17" s="37" t="str">
        <f>IF(AND(N15&gt;=5,N15&lt;=10),N15,"")</f>
        <v/>
      </c>
      <c r="H17" s="75" t="s">
        <v>67</v>
      </c>
      <c r="I17" s="37" t="str">
        <f>IF(AND(N15&gt;=11,N15&lt;=16),N15,"")</f>
        <v/>
      </c>
      <c r="J17" s="75" t="s">
        <v>68</v>
      </c>
      <c r="K17" s="37" t="str">
        <f>IF(AND(N15&gt;=17,N15&lt;=21),N15,"")</f>
        <v/>
      </c>
      <c r="L17" s="80" t="str">
        <f t="shared" ref="L17" si="1">IF($E17&lt;&gt;"",2,IF($G17&lt;&gt;"",8,IF($I17&lt;&gt;"",13,IF($K17&lt;&gt;"",18,""))))</f>
        <v/>
      </c>
      <c r="M17" s="80" t="str">
        <f t="shared" ref="M17" si="2">IF(L17&lt;=4,4,IF(AND(L17&gt;=5,L17&lt;=10),5,IF(AND(L17&gt;=10,L17&lt;=16),5,IF(AND(L17&gt;=17,L17&lt;=21),4,""))))</f>
        <v/>
      </c>
      <c r="N17" s="42" t="str">
        <f>IF(E17&lt;&gt;"",E17,IF(G17&lt;&gt;"",G17,IF(I17&lt;&gt;"",I17,IF(K17&lt;&gt;"",K17,""))))</f>
        <v/>
      </c>
    </row>
    <row r="18" spans="1:16" ht="28.5" customHeight="1">
      <c r="A18" s="118" t="s">
        <v>18</v>
      </c>
      <c r="B18" s="123"/>
      <c r="C18" s="34" t="s">
        <v>14</v>
      </c>
      <c r="D18" s="61" t="s">
        <v>32</v>
      </c>
      <c r="E18" s="81"/>
      <c r="F18" s="61" t="s">
        <v>20</v>
      </c>
      <c r="G18" s="82"/>
      <c r="H18" s="61" t="s">
        <v>52</v>
      </c>
      <c r="I18" s="82"/>
      <c r="J18" s="61" t="s">
        <v>33</v>
      </c>
      <c r="K18" s="82"/>
      <c r="L18" s="69" t="str">
        <f>IF(AND($K$18&lt;&gt;"",$K$19&lt;&gt;"",$K$20&lt;&gt;""),15,IF($E18&lt;&gt;"",1.5,IF($G18&lt;&gt;"",5.5,IF($I18&lt;&gt;"",9.5,IF($K18&lt;&gt;"",14,"")))))</f>
        <v/>
      </c>
      <c r="M18" s="70" t="str">
        <f>IF(L18&lt;=3,3,IF(AND(L18&gt;=4,L18&lt;=7),3,IF(AND(L18&gt;=8,L18&lt;=11),3,IF(AND(L18&gt;=12,L18&lt;=15),3,""))))</f>
        <v/>
      </c>
      <c r="N18" s="132" t="str">
        <f>IF(OR(L18="",M18="",L19="",M19="",L20="",M20=""),"",ROUND((L18*M18+L19*M19+L20*M20)/(M18+M19+M20),0))</f>
        <v/>
      </c>
      <c r="P18" s="5" t="e">
        <f>N21/MID(J21,8,2)</f>
        <v>#VALUE!</v>
      </c>
    </row>
    <row r="19" spans="1:16" ht="28">
      <c r="A19" s="119"/>
      <c r="B19" s="123"/>
      <c r="C19" s="34" t="s">
        <v>15</v>
      </c>
      <c r="D19" s="61" t="s">
        <v>54</v>
      </c>
      <c r="E19" s="71"/>
      <c r="F19" s="61" t="s">
        <v>27</v>
      </c>
      <c r="G19" s="72"/>
      <c r="H19" s="61" t="s">
        <v>30</v>
      </c>
      <c r="I19" s="72"/>
      <c r="J19" s="61" t="s">
        <v>30</v>
      </c>
      <c r="K19" s="72"/>
      <c r="L19" s="69" t="str">
        <f t="shared" ref="L19:L20" si="3">IF(AND($K$18&lt;&gt;"",$K$19&lt;&gt;"",$K$20&lt;&gt;""),15,IF($E19&lt;&gt;"",1.5,IF($G19&lt;&gt;"",5.5,IF($I19&lt;&gt;"",9.5,IF($K19&lt;&gt;"",14,"")))))</f>
        <v/>
      </c>
      <c r="M19" s="70" t="str">
        <f t="shared" ref="M19:M20" si="4">IF(L19&lt;=3,3,IF(AND(L19&gt;=4,L19&lt;=7),3,IF(AND(L19&gt;=8,L19&lt;=11),3,IF(AND(L19&gt;=12,L19&lt;=15),3,""))))</f>
        <v/>
      </c>
      <c r="N19" s="132"/>
    </row>
    <row r="20" spans="1:16" ht="26" customHeight="1">
      <c r="A20" s="120"/>
      <c r="B20" s="123"/>
      <c r="C20" s="62" t="s">
        <v>16</v>
      </c>
      <c r="D20" s="61" t="s">
        <v>28</v>
      </c>
      <c r="E20" s="78"/>
      <c r="F20" s="61" t="s">
        <v>20</v>
      </c>
      <c r="G20" s="79"/>
      <c r="H20" s="61" t="s">
        <v>55</v>
      </c>
      <c r="I20" s="79"/>
      <c r="J20" s="61" t="s">
        <v>56</v>
      </c>
      <c r="K20" s="79"/>
      <c r="L20" s="69" t="str">
        <f t="shared" si="3"/>
        <v/>
      </c>
      <c r="M20" s="70" t="str">
        <f t="shared" si="4"/>
        <v/>
      </c>
      <c r="N20" s="133"/>
    </row>
    <row r="21" spans="1:16">
      <c r="A21" s="83"/>
      <c r="B21" s="83"/>
      <c r="C21" s="83"/>
      <c r="D21" s="84" t="s">
        <v>70</v>
      </c>
      <c r="E21" s="37" t="str">
        <f>IF(N18&lt;=3,N18,"")</f>
        <v/>
      </c>
      <c r="F21" s="75" t="s">
        <v>71</v>
      </c>
      <c r="G21" s="37" t="str">
        <f>IF(AND(N18&gt;=4,N18&lt;=7),N18,"")</f>
        <v/>
      </c>
      <c r="H21" s="75" t="s">
        <v>72</v>
      </c>
      <c r="I21" s="37" t="str">
        <f>IF(AND(N18&gt;=8,N18&lt;=11),N18,"")</f>
        <v/>
      </c>
      <c r="J21" s="75" t="s">
        <v>73</v>
      </c>
      <c r="K21" s="37" t="str">
        <f>IF(AND(N18&gt;=12,N18&lt;=15),N18,"")</f>
        <v/>
      </c>
      <c r="L21" s="80"/>
      <c r="M21" s="80"/>
      <c r="N21" s="42" t="str">
        <f>IF(E21&lt;&gt;"",E21,IF(G21&lt;&gt;"",G21,IF(I21&lt;&gt;"",I21,IF(K21&lt;&gt;"",K21,""))))</f>
        <v/>
      </c>
    </row>
    <row r="22" spans="1:16" ht="14.25" customHeight="1">
      <c r="A22" s="85"/>
      <c r="B22" s="85"/>
      <c r="C22" s="85"/>
      <c r="D22" s="86"/>
      <c r="E22" s="85"/>
      <c r="F22" s="87"/>
      <c r="G22" s="85"/>
      <c r="H22" s="87"/>
      <c r="I22" s="87"/>
      <c r="J22" s="130" t="s">
        <v>37</v>
      </c>
      <c r="K22" s="131"/>
      <c r="L22" s="73"/>
      <c r="M22" s="74"/>
      <c r="N22" s="88" t="str">
        <f>IF(OR(N11="",N14="",N17="",N21=""),"",ROUND(SUM(N11,N14,N17,N21),0))</f>
        <v/>
      </c>
    </row>
    <row r="23" spans="1:16">
      <c r="A23" s="89" t="s">
        <v>77</v>
      </c>
      <c r="B23" s="89" t="s">
        <v>76</v>
      </c>
      <c r="C23" s="85"/>
      <c r="D23" s="86"/>
      <c r="E23" s="85"/>
      <c r="F23" s="16"/>
      <c r="G23" s="85"/>
      <c r="H23" s="16"/>
      <c r="I23" s="87"/>
      <c r="J23" s="130" t="s">
        <v>51</v>
      </c>
      <c r="K23" s="130"/>
      <c r="L23" s="73"/>
      <c r="M23" s="74"/>
      <c r="N23" s="90" t="str">
        <f>IF(N22&lt;=2,1,IF(AND(N22&gt;=3,N22&lt;=4),2,IF(AND(N22&gt;=5,N22&lt;=8),3,IF(AND(N22&gt;=9,N22&lt;=12),4,IF(AND(N22&gt;=13,N22&lt;=16),5,IF(AND(N22&gt;=17,N22&lt;=21),6,IF(AND(N22&gt;=22,N22&lt;=26),7,IF(AND(N22&gt;=27,N22&lt;=31),8,IF(AND(N22&gt;=32,N22&lt;=36),9,IF(AND(N22&gt;=37,N22&lt;=42),10,IF(AND(N22&gt;=43,N22&lt;=48),11,IF(AND(N22&gt;=49,N22&lt;=54),12,IF(AND(N22&gt;=55,N22&lt;=61),13,IF(AND(N22&gt;=62,N22&lt;=68),14,IF(AND(N22&gt;=69,N22&lt;=75),15,"")))))))))))))))</f>
        <v/>
      </c>
    </row>
    <row r="24" spans="1:16">
      <c r="A24" s="54"/>
      <c r="B24" s="47"/>
      <c r="D24" s="1"/>
      <c r="F24" s="2"/>
      <c r="H24" s="2"/>
      <c r="J24" s="2"/>
    </row>
    <row r="25" spans="1:16">
      <c r="A25" s="17"/>
      <c r="B25" s="13"/>
      <c r="D25" s="4"/>
      <c r="E25" s="4"/>
      <c r="F25" s="4"/>
      <c r="G25" s="4"/>
      <c r="H25" s="4"/>
      <c r="I25" s="4"/>
      <c r="J25" s="4"/>
      <c r="K25" s="4"/>
      <c r="L25" s="4"/>
      <c r="M25" s="4"/>
      <c r="N25" s="4"/>
      <c r="O25" s="4"/>
      <c r="P25" s="4"/>
    </row>
    <row r="26" spans="1:16">
      <c r="A26" s="17"/>
      <c r="B26" s="4"/>
      <c r="D26" s="4"/>
      <c r="E26" s="4"/>
      <c r="F26" s="4"/>
      <c r="G26" s="4"/>
      <c r="H26" s="4"/>
      <c r="I26" s="4"/>
      <c r="J26" s="4"/>
      <c r="K26" s="4"/>
      <c r="L26" s="14"/>
      <c r="M26" s="4"/>
      <c r="N26" s="4"/>
      <c r="O26" s="4"/>
      <c r="P26" s="4"/>
    </row>
    <row r="27" spans="1:16">
      <c r="A27" s="17"/>
      <c r="D27" s="1"/>
      <c r="F27" s="2"/>
      <c r="H27" s="2"/>
      <c r="J27" s="2"/>
    </row>
    <row r="28" spans="1:16">
      <c r="A28" s="17"/>
    </row>
    <row r="29" spans="1:16">
      <c r="A29" s="17"/>
    </row>
    <row r="30" spans="1:16" ht="15" customHeight="1"/>
    <row r="31" spans="1:16" ht="84.75" customHeight="1"/>
  </sheetData>
  <mergeCells count="20">
    <mergeCell ref="A1:N3"/>
    <mergeCell ref="A5:A7"/>
    <mergeCell ref="B5:B7"/>
    <mergeCell ref="C5:C7"/>
    <mergeCell ref="D5:K5"/>
    <mergeCell ref="N5:N7"/>
    <mergeCell ref="D6:K6"/>
    <mergeCell ref="A8:A10"/>
    <mergeCell ref="B8:B9"/>
    <mergeCell ref="N8:N10"/>
    <mergeCell ref="A12:A13"/>
    <mergeCell ref="N12:N13"/>
    <mergeCell ref="J22:K22"/>
    <mergeCell ref="J23:K23"/>
    <mergeCell ref="A15:A16"/>
    <mergeCell ref="B15:B16"/>
    <mergeCell ref="N15:N16"/>
    <mergeCell ref="A18:A20"/>
    <mergeCell ref="B18:B20"/>
    <mergeCell ref="N18:N20"/>
  </mergeCells>
  <conditionalFormatting sqref="D11">
    <cfRule type="expression" dxfId="455" priority="16">
      <formula>$E$11&lt;&gt;""</formula>
    </cfRule>
    <cfRule type="expression" dxfId="454" priority="19">
      <formula>$N$8&lt;=4</formula>
    </cfRule>
  </conditionalFormatting>
  <conditionalFormatting sqref="F11">
    <cfRule type="expression" dxfId="453" priority="15">
      <formula>$G$11&lt;&gt;""</formula>
    </cfRule>
    <cfRule type="expression" dxfId="452" priority="18">
      <formula>"e($N$3&gt;=5;$N$3&lt;=9)"</formula>
    </cfRule>
  </conditionalFormatting>
  <conditionalFormatting sqref="H11">
    <cfRule type="expression" dxfId="451" priority="14">
      <formula>$I$11&lt;&gt;""</formula>
    </cfRule>
    <cfRule type="expression" dxfId="450" priority="17">
      <formula>AND(N8&gt;=10,N8&lt;=10)</formula>
    </cfRule>
  </conditionalFormatting>
  <conditionalFormatting sqref="J11">
    <cfRule type="expression" dxfId="449" priority="13">
      <formula>$K$11&lt;&gt;""</formula>
    </cfRule>
  </conditionalFormatting>
  <conditionalFormatting sqref="D14">
    <cfRule type="expression" dxfId="448" priority="12">
      <formula>$E$14&lt;&gt;""</formula>
    </cfRule>
  </conditionalFormatting>
  <conditionalFormatting sqref="F14">
    <cfRule type="expression" dxfId="447" priority="11">
      <formula>$G$14&lt;&gt;""</formula>
    </cfRule>
  </conditionalFormatting>
  <conditionalFormatting sqref="H14">
    <cfRule type="expression" dxfId="446" priority="10">
      <formula>$I$14&lt;&gt;""</formula>
    </cfRule>
  </conditionalFormatting>
  <conditionalFormatting sqref="J14">
    <cfRule type="expression" dxfId="445" priority="9">
      <formula>$K$14&lt;&gt;""</formula>
    </cfRule>
  </conditionalFormatting>
  <conditionalFormatting sqref="D17">
    <cfRule type="expression" dxfId="444" priority="8">
      <formula>$E$17&lt;&gt;""</formula>
    </cfRule>
  </conditionalFormatting>
  <conditionalFormatting sqref="F17">
    <cfRule type="expression" dxfId="443" priority="7">
      <formula>G17&lt;&gt;""</formula>
    </cfRule>
  </conditionalFormatting>
  <conditionalFormatting sqref="H17">
    <cfRule type="expression" dxfId="442" priority="6">
      <formula>$I$17&lt;&gt;""</formula>
    </cfRule>
  </conditionalFormatting>
  <conditionalFormatting sqref="J17">
    <cfRule type="expression" dxfId="441" priority="5">
      <formula>$K$17&lt;&gt;""</formula>
    </cfRule>
  </conditionalFormatting>
  <conditionalFormatting sqref="D21">
    <cfRule type="expression" dxfId="440" priority="4">
      <formula>$E$21&lt;&gt;""</formula>
    </cfRule>
  </conditionalFormatting>
  <conditionalFormatting sqref="F21">
    <cfRule type="expression" dxfId="439" priority="3">
      <formula>$G$21&lt;&gt;""</formula>
    </cfRule>
  </conditionalFormatting>
  <conditionalFormatting sqref="H21">
    <cfRule type="expression" dxfId="438" priority="2">
      <formula>$I$21&lt;&gt;""</formula>
    </cfRule>
  </conditionalFormatting>
  <conditionalFormatting sqref="J21">
    <cfRule type="expression" dxfId="437" priority="1">
      <formula>$K$21&lt;&gt;""</formula>
    </cfRule>
  </conditionalFormatting>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enableFormatConditionsCalculation="0"/>
  <dimension ref="A1:P31"/>
  <sheetViews>
    <sheetView showGridLines="0" workbookViewId="0">
      <selection activeCell="A5" sqref="A5:C20"/>
    </sheetView>
  </sheetViews>
  <sheetFormatPr baseColWidth="10" defaultColWidth="8.83203125" defaultRowHeight="14" outlineLevelCol="1" x14ac:dyDescent="0"/>
  <cols>
    <col min="1" max="1" width="28.33203125" style="7" customWidth="1"/>
    <col min="2" max="2" width="20.1640625" customWidth="1"/>
    <col min="3" max="3" width="26.1640625" style="7" bestFit="1" customWidth="1"/>
    <col min="4" max="4" width="16.33203125" customWidth="1"/>
    <col min="5" max="5" width="3.33203125" customWidth="1"/>
    <col min="6" max="6" width="12.6640625" customWidth="1"/>
    <col min="7" max="7" width="3.33203125" customWidth="1"/>
    <col min="8" max="8" width="17.1640625" customWidth="1"/>
    <col min="9" max="9" width="3.33203125" customWidth="1"/>
    <col min="10" max="10" width="13.1640625" customWidth="1"/>
    <col min="11" max="11" width="3.33203125" customWidth="1"/>
    <col min="12" max="12" width="6.6640625" hidden="1" customWidth="1" outlineLevel="1"/>
    <col min="13" max="13" width="4.5" hidden="1" customWidth="1" outlineLevel="1"/>
    <col min="14" max="14" width="11.5" bestFit="1" customWidth="1" collapsed="1"/>
    <col min="15" max="15" width="10" bestFit="1" customWidth="1"/>
    <col min="16" max="16" width="9.6640625" bestFit="1" customWidth="1"/>
  </cols>
  <sheetData>
    <row r="1" spans="1:16" ht="15" thickBot="1">
      <c r="A1" s="109" t="s">
        <v>74</v>
      </c>
      <c r="B1" s="109"/>
      <c r="C1" s="109"/>
      <c r="D1" s="109"/>
      <c r="E1" s="109"/>
      <c r="F1" s="109"/>
      <c r="G1" s="109"/>
      <c r="H1" s="109"/>
      <c r="I1" s="109"/>
      <c r="J1" s="109"/>
      <c r="K1" s="109"/>
      <c r="L1" s="109"/>
      <c r="M1" s="109"/>
      <c r="N1" s="109"/>
    </row>
    <row r="2" spans="1:16" ht="16" thickTop="1" thickBot="1">
      <c r="A2" s="109"/>
      <c r="B2" s="109"/>
      <c r="C2" s="109"/>
      <c r="D2" s="109"/>
      <c r="E2" s="109"/>
      <c r="F2" s="109"/>
      <c r="G2" s="109"/>
      <c r="H2" s="109"/>
      <c r="I2" s="109"/>
      <c r="J2" s="109"/>
      <c r="K2" s="109"/>
      <c r="L2" s="109"/>
      <c r="M2" s="109"/>
      <c r="N2" s="109"/>
    </row>
    <row r="3" spans="1:16" ht="15" thickTop="1">
      <c r="A3" s="110"/>
      <c r="B3" s="110"/>
      <c r="C3" s="110"/>
      <c r="D3" s="110"/>
      <c r="E3" s="110"/>
      <c r="F3" s="110"/>
      <c r="G3" s="110"/>
      <c r="H3" s="110"/>
      <c r="I3" s="110"/>
      <c r="J3" s="110"/>
      <c r="K3" s="110"/>
      <c r="L3" s="110"/>
      <c r="M3" s="110"/>
      <c r="N3" s="110"/>
    </row>
    <row r="4" spans="1:16" ht="20" thickBot="1">
      <c r="A4" s="22"/>
      <c r="B4" s="22"/>
      <c r="C4" s="22"/>
      <c r="D4" s="22"/>
      <c r="E4" s="22"/>
      <c r="F4" s="22"/>
      <c r="G4" s="22"/>
      <c r="H4" s="22"/>
      <c r="I4" s="22"/>
      <c r="J4" s="22"/>
      <c r="K4" s="22"/>
      <c r="L4" s="22"/>
      <c r="M4" s="22"/>
      <c r="N4" s="22"/>
      <c r="O4" s="23"/>
    </row>
    <row r="5" spans="1:16" ht="15" customHeight="1" thickTop="1">
      <c r="A5" s="129" t="s">
        <v>75</v>
      </c>
      <c r="B5" s="126" t="s">
        <v>94</v>
      </c>
      <c r="C5" s="107"/>
      <c r="D5" s="108" t="s">
        <v>0</v>
      </c>
      <c r="E5" s="108"/>
      <c r="F5" s="108"/>
      <c r="G5" s="108"/>
      <c r="H5" s="108"/>
      <c r="I5" s="108"/>
      <c r="J5" s="108"/>
      <c r="K5" s="108"/>
      <c r="L5" s="18" t="s">
        <v>61</v>
      </c>
      <c r="M5" s="18"/>
      <c r="N5" s="107" t="s">
        <v>61</v>
      </c>
    </row>
    <row r="6" spans="1:16">
      <c r="A6" s="127"/>
      <c r="B6" s="127"/>
      <c r="C6" s="107"/>
      <c r="D6" s="134" t="s">
        <v>1</v>
      </c>
      <c r="E6" s="135"/>
      <c r="F6" s="135"/>
      <c r="G6" s="135"/>
      <c r="H6" s="135"/>
      <c r="I6" s="135"/>
      <c r="J6" s="135"/>
      <c r="K6" s="136"/>
      <c r="L6" s="19"/>
      <c r="M6" s="19"/>
      <c r="N6" s="107"/>
      <c r="O6" s="3"/>
    </row>
    <row r="7" spans="1:16" ht="22.5" customHeight="1">
      <c r="A7" s="128"/>
      <c r="B7" s="128"/>
      <c r="C7" s="108"/>
      <c r="D7" s="63" t="s">
        <v>2</v>
      </c>
      <c r="E7" s="64"/>
      <c r="F7" s="65" t="s">
        <v>3</v>
      </c>
      <c r="G7" s="64"/>
      <c r="H7" s="65" t="s">
        <v>4</v>
      </c>
      <c r="I7" s="64"/>
      <c r="J7" s="65" t="s">
        <v>5</v>
      </c>
      <c r="K7" s="64"/>
      <c r="L7" s="66" t="s">
        <v>69</v>
      </c>
      <c r="M7" s="66" t="s">
        <v>31</v>
      </c>
      <c r="N7" s="108"/>
    </row>
    <row r="8" spans="1:16" ht="40" customHeight="1">
      <c r="A8" s="123" t="s">
        <v>6</v>
      </c>
      <c r="B8" s="124" t="s">
        <v>91</v>
      </c>
      <c r="C8" s="34" t="s">
        <v>7</v>
      </c>
      <c r="D8" s="61" t="s">
        <v>19</v>
      </c>
      <c r="E8" s="67"/>
      <c r="F8" s="61" t="s">
        <v>20</v>
      </c>
      <c r="G8" s="68"/>
      <c r="H8" s="61" t="s">
        <v>21</v>
      </c>
      <c r="I8" s="68"/>
      <c r="J8" s="61" t="s">
        <v>22</v>
      </c>
      <c r="K8" s="68"/>
      <c r="L8" s="69" t="str">
        <f>IF(AND(K8&lt;&gt;"",K9&lt;&gt;"",K10&lt;&gt;""),18,IF($E8&lt;&gt;"",2,IF($G8&lt;&gt;"",7,IF($I8&lt;&gt;"",12,IF($K8&lt;&gt;"",17,"")))))</f>
        <v/>
      </c>
      <c r="M8" s="70" t="str">
        <f>IF(L8&lt;=4,4,IF(AND(L8&gt;=5,L8&lt;=9),4,IF(AND(L8&gt;=10,L8&lt;=14),4,IF(AND(L8&gt;=15,L8&lt;=18),3,""))))</f>
        <v/>
      </c>
      <c r="N8" s="132" t="str">
        <f>IF(OR(L8="",M8="",L9="",M9="",L10="",M10=""),"",ROUND((L8*M8+L9*M9+L10*M10)/(M8+M9+M10),0))</f>
        <v/>
      </c>
      <c r="P8" s="5" t="e">
        <f>N11/MID(J11,8,2)</f>
        <v>#VALUE!</v>
      </c>
    </row>
    <row r="9" spans="1:16" ht="28.5" customHeight="1">
      <c r="A9" s="123"/>
      <c r="B9" s="125"/>
      <c r="C9" s="34" t="s">
        <v>8</v>
      </c>
      <c r="D9" s="61" t="s">
        <v>23</v>
      </c>
      <c r="E9" s="71"/>
      <c r="F9" s="61" t="s">
        <v>24</v>
      </c>
      <c r="G9" s="72"/>
      <c r="H9" s="61" t="s">
        <v>25</v>
      </c>
      <c r="I9" s="72"/>
      <c r="J9" s="61" t="s">
        <v>26</v>
      </c>
      <c r="K9" s="72"/>
      <c r="L9" s="69" t="str">
        <f>IF(AND(K8&lt;&gt;"",K9&lt;&gt;"",K10&lt;&gt;""),18,IF($E9&lt;&gt;"",2,IF($G9&lt;&gt;"",7,IF($I9&lt;&gt;"",12,IF($K9&lt;&gt;"",17,"")))))</f>
        <v/>
      </c>
      <c r="M9" s="70" t="str">
        <f t="shared" ref="M9:M10" si="0">IF(L9&lt;=4,4,IF(AND(L9&gt;=5,L9&lt;=9),4,IF(AND(L9&gt;=10,L9&lt;=14),4,IF(AND(L9&gt;=15,L9&lt;=18),3,""))))</f>
        <v/>
      </c>
      <c r="N9" s="132"/>
    </row>
    <row r="10" spans="1:16" ht="35.25" customHeight="1">
      <c r="A10" s="123"/>
      <c r="B10" s="91" t="s">
        <v>92</v>
      </c>
      <c r="C10" s="34" t="s">
        <v>9</v>
      </c>
      <c r="D10" s="61" t="s">
        <v>28</v>
      </c>
      <c r="E10" s="71"/>
      <c r="F10" s="61" t="s">
        <v>27</v>
      </c>
      <c r="G10" s="72"/>
      <c r="H10" s="61" t="s">
        <v>29</v>
      </c>
      <c r="I10" s="72"/>
      <c r="J10" s="61" t="s">
        <v>30</v>
      </c>
      <c r="K10" s="72"/>
      <c r="L10" s="69" t="str">
        <f>IF(AND(K8&lt;&gt;"",K9&lt;&gt;"",K10&lt;&gt;""),18,IF($E10&lt;&gt;"",2,IF($G10&lt;&gt;"",7,IF($I10&lt;&gt;"",12,IF($K10&lt;&gt;"",17,"")))))</f>
        <v/>
      </c>
      <c r="M10" s="70" t="str">
        <f t="shared" si="0"/>
        <v/>
      </c>
      <c r="N10" s="133"/>
    </row>
    <row r="11" spans="1:16" ht="23.25" customHeight="1">
      <c r="A11" s="15"/>
      <c r="B11" s="8"/>
      <c r="C11" s="9"/>
      <c r="D11" s="75" t="s">
        <v>62</v>
      </c>
      <c r="E11" s="36" t="str">
        <f>IF(N8&lt;=4,N8,"")</f>
        <v/>
      </c>
      <c r="F11" s="76" t="s">
        <v>63</v>
      </c>
      <c r="G11" s="37" t="str">
        <f>IF(AND(N8&gt;=5,N8&lt;=9),N8,"")</f>
        <v/>
      </c>
      <c r="H11" s="75" t="s">
        <v>64</v>
      </c>
      <c r="I11" s="37" t="str">
        <f>IF(AND(N8&gt;=10,N8&lt;=14),N8,"")</f>
        <v/>
      </c>
      <c r="J11" s="75" t="s">
        <v>65</v>
      </c>
      <c r="K11" s="37" t="str">
        <f>IF(AND(N8&gt;=15,N8&lt;=18),N8,"")</f>
        <v/>
      </c>
      <c r="L11" s="77"/>
      <c r="M11" s="77"/>
      <c r="N11" s="42" t="str">
        <f>IF(E11&lt;&gt;"",E11,IF(G11&lt;&gt;"",G11,IF(I11&lt;&gt;"",I11,IF(K11&lt;&gt;"",K11,""))))</f>
        <v/>
      </c>
    </row>
    <row r="12" spans="1:16" ht="32.25" customHeight="1">
      <c r="A12" s="121" t="s">
        <v>17</v>
      </c>
      <c r="B12" s="92" t="s">
        <v>95</v>
      </c>
      <c r="C12" s="34" t="s">
        <v>10</v>
      </c>
      <c r="D12" s="61" t="s">
        <v>32</v>
      </c>
      <c r="E12" s="71"/>
      <c r="F12" s="61" t="s">
        <v>20</v>
      </c>
      <c r="G12" s="72"/>
      <c r="H12" s="61" t="s">
        <v>21</v>
      </c>
      <c r="I12" s="72"/>
      <c r="J12" s="61" t="s">
        <v>33</v>
      </c>
      <c r="K12" s="72"/>
      <c r="L12" s="69" t="str">
        <f>IF(AND(K12&lt;&gt;"",K13&lt;&gt;""),21,IF($E12&lt;&gt;"",2,IF($G12&lt;&gt;"",7.5,IF($I12&lt;&gt;"",13.5,IF($K12&lt;&gt;"",19,"")))))</f>
        <v/>
      </c>
      <c r="M12" s="70" t="str">
        <f>IF(L12&lt;=4,4,IF(AND(L12&gt;=5,L12&lt;=10),5,IF(AND(L12&gt;=11,L12&lt;=16),5,IF(AND(L12&gt;=17,L12&lt;=21),4,""))))</f>
        <v/>
      </c>
      <c r="N12" s="132" t="str">
        <f>IF(OR(L12="",M12="",L13="",M13=""),"",ROUND((L12*M12+L13*M13)/(M12+M13),0))</f>
        <v/>
      </c>
      <c r="P12" s="5" t="e">
        <f>N14/MID(J14,8,2)</f>
        <v>#VALUE!</v>
      </c>
    </row>
    <row r="13" spans="1:16" ht="32.25" customHeight="1">
      <c r="A13" s="122"/>
      <c r="B13" s="93" t="s">
        <v>96</v>
      </c>
      <c r="C13" s="62" t="s">
        <v>11</v>
      </c>
      <c r="D13" s="61" t="s">
        <v>28</v>
      </c>
      <c r="E13" s="78"/>
      <c r="F13" s="61" t="s">
        <v>36</v>
      </c>
      <c r="G13" s="79"/>
      <c r="H13" s="61" t="s">
        <v>35</v>
      </c>
      <c r="I13" s="79"/>
      <c r="J13" s="61" t="s">
        <v>34</v>
      </c>
      <c r="K13" s="79"/>
      <c r="L13" s="69" t="str">
        <f>IF(AND(K12&lt;&gt;"",K13&lt;&gt;""),21,IF($E13&lt;&gt;"",2,IF($G13&lt;&gt;"",7.5,IF($I13&lt;&gt;"",13.5,IF($K13&lt;&gt;"",19,"")))))</f>
        <v/>
      </c>
      <c r="M13" s="70" t="str">
        <f>IF(L13&lt;=4,4,IF(AND(L13&gt;=5,L13&lt;=10),5,IF(AND(L13&gt;=11,L13&lt;=16),5,IF(AND(L13&gt;=17,L13&lt;=21),4,""))))</f>
        <v/>
      </c>
      <c r="N13" s="133"/>
    </row>
    <row r="14" spans="1:16" ht="19.5" customHeight="1">
      <c r="A14" s="15"/>
      <c r="B14" s="8"/>
      <c r="C14" s="9"/>
      <c r="D14" s="75" t="s">
        <v>62</v>
      </c>
      <c r="E14" s="37" t="str">
        <f>IF(N12&lt;=4,N12,"")</f>
        <v/>
      </c>
      <c r="F14" s="75" t="s">
        <v>66</v>
      </c>
      <c r="G14" s="37" t="str">
        <f>IF(AND(N12&gt;=5,N12&lt;=10),N12,"")</f>
        <v/>
      </c>
      <c r="H14" s="75" t="s">
        <v>67</v>
      </c>
      <c r="I14" s="37" t="str">
        <f>IF(AND(N12&gt;=11,N12&lt;=16),N12,"")</f>
        <v/>
      </c>
      <c r="J14" s="75" t="s">
        <v>68</v>
      </c>
      <c r="K14" s="37" t="str">
        <f>IF(AND(N12&gt;=17,N12&lt;=21),N12,"")</f>
        <v/>
      </c>
      <c r="L14" s="80"/>
      <c r="M14" s="80"/>
      <c r="N14" s="42" t="str">
        <f>IF(E14&lt;&gt;"",E14,IF(G14&lt;&gt;"",G14,IF(I14&lt;&gt;"",I14,IF(K14&lt;&gt;"",K14,""))))</f>
        <v/>
      </c>
    </row>
    <row r="15" spans="1:16" ht="40" customHeight="1">
      <c r="A15" s="124" t="s">
        <v>90</v>
      </c>
      <c r="B15" s="124" t="s">
        <v>93</v>
      </c>
      <c r="C15" s="62" t="s">
        <v>12</v>
      </c>
      <c r="D15" s="61" t="s">
        <v>32</v>
      </c>
      <c r="E15" s="81"/>
      <c r="F15" s="61" t="s">
        <v>20</v>
      </c>
      <c r="G15" s="82"/>
      <c r="H15" s="61" t="s">
        <v>52</v>
      </c>
      <c r="I15" s="82"/>
      <c r="J15" s="61" t="s">
        <v>33</v>
      </c>
      <c r="K15" s="82"/>
      <c r="L15" s="69" t="str">
        <f>IF(AND(K15&lt;&gt;"",K16&lt;&gt;""),21,IF($E15&lt;&gt;"",2,IF($G15&lt;&gt;"",7.5,IF($I15&lt;&gt;"",13.5,IF($K15&lt;&gt;"",19,"")))))</f>
        <v/>
      </c>
      <c r="M15" s="70" t="str">
        <f>IF(L15&lt;=4,4,IF(AND(L15&gt;=5,L15&lt;=10),5,IF(AND(L15&gt;=11,L15&lt;=16),5,IF(AND(L15&gt;=17,L15&lt;=21),4,""))))</f>
        <v/>
      </c>
      <c r="N15" s="132" t="str">
        <f>IF(OR(L15="",M15="",L16="",M16=""),"",ROUND((L15*M15+L16*M16)/(M15+M16),0))</f>
        <v/>
      </c>
      <c r="P15" s="5" t="e">
        <f>N17/MID(J17,8,2)</f>
        <v>#VALUE!</v>
      </c>
    </row>
    <row r="16" spans="1:16" ht="33" customHeight="1">
      <c r="A16" s="125"/>
      <c r="B16" s="125"/>
      <c r="C16" s="34" t="s">
        <v>13</v>
      </c>
      <c r="D16" s="61" t="s">
        <v>28</v>
      </c>
      <c r="E16" s="78"/>
      <c r="F16" s="61" t="s">
        <v>36</v>
      </c>
      <c r="G16" s="79"/>
      <c r="H16" s="61" t="s">
        <v>53</v>
      </c>
      <c r="I16" s="79"/>
      <c r="J16" s="61" t="s">
        <v>34</v>
      </c>
      <c r="K16" s="79"/>
      <c r="L16" s="69" t="str">
        <f>IF(AND(K15&lt;&gt;"",K16&lt;&gt;""),21,IF($E16&lt;&gt;"",2,IF($G16&lt;&gt;"",7.5,IF($I16&lt;&gt;"",13.5,IF($K16&lt;&gt;"",19,"")))))</f>
        <v/>
      </c>
      <c r="M16" s="70" t="str">
        <f>IF(L16&lt;=4,4,IF(AND(L16&gt;=5,L16&lt;=10),5,IF(AND(L16&gt;=11,L16&lt;=16),5,IF(AND(L16&gt;=17,L16&lt;=21),4,""))))</f>
        <v/>
      </c>
      <c r="N16" s="133"/>
    </row>
    <row r="17" spans="1:16" ht="18.75" customHeight="1">
      <c r="A17" s="15"/>
      <c r="B17" s="8"/>
      <c r="C17" s="9"/>
      <c r="D17" s="75" t="s">
        <v>62</v>
      </c>
      <c r="E17" s="37" t="str">
        <f>IF(N15&lt;=4,N15,"")</f>
        <v/>
      </c>
      <c r="F17" s="75" t="s">
        <v>66</v>
      </c>
      <c r="G17" s="37" t="str">
        <f>IF(AND(N15&gt;=5,N15&lt;=10),N15,"")</f>
        <v/>
      </c>
      <c r="H17" s="75" t="s">
        <v>67</v>
      </c>
      <c r="I17" s="37" t="str">
        <f>IF(AND(N15&gt;=11,N15&lt;=16),N15,"")</f>
        <v/>
      </c>
      <c r="J17" s="75" t="s">
        <v>68</v>
      </c>
      <c r="K17" s="37" t="str">
        <f>IF(AND(N15&gt;=17,N15&lt;=21),N15,"")</f>
        <v/>
      </c>
      <c r="L17" s="80" t="str">
        <f t="shared" ref="L17" si="1">IF($E17&lt;&gt;"",2,IF($G17&lt;&gt;"",8,IF($I17&lt;&gt;"",13,IF($K17&lt;&gt;"",18,""))))</f>
        <v/>
      </c>
      <c r="M17" s="80" t="str">
        <f t="shared" ref="M17" si="2">IF(L17&lt;=4,4,IF(AND(L17&gt;=5,L17&lt;=10),5,IF(AND(L17&gt;=10,L17&lt;=16),5,IF(AND(L17&gt;=17,L17&lt;=21),4,""))))</f>
        <v/>
      </c>
      <c r="N17" s="42" t="str">
        <f>IF(E17&lt;&gt;"",E17,IF(G17&lt;&gt;"",G17,IF(I17&lt;&gt;"",I17,IF(K17&lt;&gt;"",K17,""))))</f>
        <v/>
      </c>
    </row>
    <row r="18" spans="1:16" ht="28.5" customHeight="1">
      <c r="A18" s="118" t="s">
        <v>18</v>
      </c>
      <c r="B18" s="123"/>
      <c r="C18" s="34" t="s">
        <v>14</v>
      </c>
      <c r="D18" s="61" t="s">
        <v>32</v>
      </c>
      <c r="E18" s="81"/>
      <c r="F18" s="61" t="s">
        <v>20</v>
      </c>
      <c r="G18" s="82"/>
      <c r="H18" s="61" t="s">
        <v>52</v>
      </c>
      <c r="I18" s="82"/>
      <c r="J18" s="61" t="s">
        <v>33</v>
      </c>
      <c r="K18" s="82"/>
      <c r="L18" s="69" t="str">
        <f>IF(AND($K$18&lt;&gt;"",$K$19&lt;&gt;"",$K$20&lt;&gt;""),15,IF($E18&lt;&gt;"",1.5,IF($G18&lt;&gt;"",5.5,IF($I18&lt;&gt;"",9.5,IF($K18&lt;&gt;"",14,"")))))</f>
        <v/>
      </c>
      <c r="M18" s="70" t="str">
        <f>IF(L18&lt;=3,3,IF(AND(L18&gt;=4,L18&lt;=7),3,IF(AND(L18&gt;=8,L18&lt;=11),3,IF(AND(L18&gt;=12,L18&lt;=15),3,""))))</f>
        <v/>
      </c>
      <c r="N18" s="132" t="str">
        <f>IF(OR(L18="",M18="",L19="",M19="",L20="",M20=""),"",ROUND((L18*M18+L19*M19+L20*M20)/(M18+M19+M20),0))</f>
        <v/>
      </c>
      <c r="P18" s="5" t="e">
        <f>N21/MID(J21,8,2)</f>
        <v>#VALUE!</v>
      </c>
    </row>
    <row r="19" spans="1:16" ht="28">
      <c r="A19" s="119"/>
      <c r="B19" s="123"/>
      <c r="C19" s="34" t="s">
        <v>15</v>
      </c>
      <c r="D19" s="61" t="s">
        <v>54</v>
      </c>
      <c r="E19" s="71"/>
      <c r="F19" s="61" t="s">
        <v>27</v>
      </c>
      <c r="G19" s="72"/>
      <c r="H19" s="61" t="s">
        <v>30</v>
      </c>
      <c r="I19" s="72"/>
      <c r="J19" s="61" t="s">
        <v>30</v>
      </c>
      <c r="K19" s="72"/>
      <c r="L19" s="69" t="str">
        <f t="shared" ref="L19:L20" si="3">IF(AND($K$18&lt;&gt;"",$K$19&lt;&gt;"",$K$20&lt;&gt;""),15,IF($E19&lt;&gt;"",1.5,IF($G19&lt;&gt;"",5.5,IF($I19&lt;&gt;"",9.5,IF($K19&lt;&gt;"",14,"")))))</f>
        <v/>
      </c>
      <c r="M19" s="70" t="str">
        <f t="shared" ref="M19:M20" si="4">IF(L19&lt;=3,3,IF(AND(L19&gt;=4,L19&lt;=7),3,IF(AND(L19&gt;=8,L19&lt;=11),3,IF(AND(L19&gt;=12,L19&lt;=15),3,""))))</f>
        <v/>
      </c>
      <c r="N19" s="132"/>
    </row>
    <row r="20" spans="1:16" ht="26" customHeight="1">
      <c r="A20" s="120"/>
      <c r="B20" s="123"/>
      <c r="C20" s="62" t="s">
        <v>16</v>
      </c>
      <c r="D20" s="61" t="s">
        <v>28</v>
      </c>
      <c r="E20" s="78"/>
      <c r="F20" s="61" t="s">
        <v>20</v>
      </c>
      <c r="G20" s="79"/>
      <c r="H20" s="61" t="s">
        <v>55</v>
      </c>
      <c r="I20" s="79"/>
      <c r="J20" s="61" t="s">
        <v>56</v>
      </c>
      <c r="K20" s="79"/>
      <c r="L20" s="69" t="str">
        <f t="shared" si="3"/>
        <v/>
      </c>
      <c r="M20" s="70" t="str">
        <f t="shared" si="4"/>
        <v/>
      </c>
      <c r="N20" s="133"/>
    </row>
    <row r="21" spans="1:16">
      <c r="A21" s="83"/>
      <c r="B21" s="83"/>
      <c r="C21" s="83"/>
      <c r="D21" s="84" t="s">
        <v>70</v>
      </c>
      <c r="E21" s="37" t="str">
        <f>IF(N18&lt;=3,N18,"")</f>
        <v/>
      </c>
      <c r="F21" s="75" t="s">
        <v>71</v>
      </c>
      <c r="G21" s="37" t="str">
        <f>IF(AND(N18&gt;=4,N18&lt;=7),N18,"")</f>
        <v/>
      </c>
      <c r="H21" s="75" t="s">
        <v>72</v>
      </c>
      <c r="I21" s="37" t="str">
        <f>IF(AND(N18&gt;=8,N18&lt;=11),N18,"")</f>
        <v/>
      </c>
      <c r="J21" s="75" t="s">
        <v>73</v>
      </c>
      <c r="K21" s="37" t="str">
        <f>IF(AND(N18&gt;=12,N18&lt;=15),N18,"")</f>
        <v/>
      </c>
      <c r="L21" s="80"/>
      <c r="M21" s="80"/>
      <c r="N21" s="42" t="str">
        <f>IF(E21&lt;&gt;"",E21,IF(G21&lt;&gt;"",G21,IF(I21&lt;&gt;"",I21,IF(K21&lt;&gt;"",K21,""))))</f>
        <v/>
      </c>
    </row>
    <row r="22" spans="1:16" ht="14.25" customHeight="1">
      <c r="A22" s="85"/>
      <c r="B22" s="85"/>
      <c r="C22" s="85"/>
      <c r="D22" s="86"/>
      <c r="E22" s="85"/>
      <c r="F22" s="87"/>
      <c r="G22" s="85"/>
      <c r="H22" s="87"/>
      <c r="I22" s="87"/>
      <c r="J22" s="130" t="s">
        <v>37</v>
      </c>
      <c r="K22" s="131"/>
      <c r="L22" s="73"/>
      <c r="M22" s="74"/>
      <c r="N22" s="88" t="str">
        <f>IF(OR(N11="",N14="",N17="",N21=""),"",ROUND(SUM(N11,N14,N17,N21),0))</f>
        <v/>
      </c>
    </row>
    <row r="23" spans="1:16">
      <c r="A23" s="89" t="s">
        <v>77</v>
      </c>
      <c r="B23" s="89" t="s">
        <v>76</v>
      </c>
      <c r="C23" s="85"/>
      <c r="D23" s="86"/>
      <c r="E23" s="85"/>
      <c r="F23" s="16"/>
      <c r="G23" s="85"/>
      <c r="H23" s="16"/>
      <c r="I23" s="87"/>
      <c r="J23" s="130" t="s">
        <v>51</v>
      </c>
      <c r="K23" s="130"/>
      <c r="L23" s="73"/>
      <c r="M23" s="74"/>
      <c r="N23" s="90" t="str">
        <f>IF(N22&lt;=2,1,IF(AND(N22&gt;=3,N22&lt;=4),2,IF(AND(N22&gt;=5,N22&lt;=8),3,IF(AND(N22&gt;=9,N22&lt;=12),4,IF(AND(N22&gt;=13,N22&lt;=16),5,IF(AND(N22&gt;=17,N22&lt;=21),6,IF(AND(N22&gt;=22,N22&lt;=26),7,IF(AND(N22&gt;=27,N22&lt;=31),8,IF(AND(N22&gt;=32,N22&lt;=36),9,IF(AND(N22&gt;=37,N22&lt;=42),10,IF(AND(N22&gt;=43,N22&lt;=48),11,IF(AND(N22&gt;=49,N22&lt;=54),12,IF(AND(N22&gt;=55,N22&lt;=61),13,IF(AND(N22&gt;=62,N22&lt;=68),14,IF(AND(N22&gt;=69,N22&lt;=75),15,"")))))))))))))))</f>
        <v/>
      </c>
    </row>
    <row r="24" spans="1:16">
      <c r="A24" s="54"/>
      <c r="B24" s="47"/>
      <c r="D24" s="1"/>
      <c r="F24" s="2"/>
      <c r="H24" s="2"/>
      <c r="J24" s="2"/>
    </row>
    <row r="25" spans="1:16">
      <c r="A25" s="17"/>
      <c r="B25" s="13"/>
      <c r="D25" s="4"/>
      <c r="E25" s="4"/>
      <c r="F25" s="4"/>
      <c r="G25" s="4"/>
      <c r="H25" s="4"/>
      <c r="I25" s="4"/>
      <c r="J25" s="4"/>
      <c r="K25" s="4"/>
      <c r="L25" s="4"/>
      <c r="M25" s="4"/>
      <c r="N25" s="4"/>
      <c r="O25" s="4"/>
      <c r="P25" s="4"/>
    </row>
    <row r="26" spans="1:16">
      <c r="A26" s="17"/>
      <c r="B26" s="4"/>
      <c r="D26" s="4"/>
      <c r="E26" s="4"/>
      <c r="F26" s="4"/>
      <c r="G26" s="4"/>
      <c r="H26" s="4"/>
      <c r="I26" s="4"/>
      <c r="J26" s="4"/>
      <c r="K26" s="4"/>
      <c r="L26" s="14"/>
      <c r="M26" s="4"/>
      <c r="N26" s="4"/>
      <c r="O26" s="4"/>
      <c r="P26" s="4"/>
    </row>
    <row r="27" spans="1:16">
      <c r="A27" s="17"/>
      <c r="D27" s="1"/>
      <c r="F27" s="2"/>
      <c r="H27" s="2"/>
      <c r="J27" s="2"/>
    </row>
    <row r="28" spans="1:16">
      <c r="A28" s="17"/>
    </row>
    <row r="29" spans="1:16">
      <c r="A29" s="17"/>
    </row>
    <row r="30" spans="1:16" ht="15" customHeight="1"/>
    <row r="31" spans="1:16" ht="84.75" customHeight="1"/>
  </sheetData>
  <mergeCells count="20">
    <mergeCell ref="A1:N3"/>
    <mergeCell ref="A5:A7"/>
    <mergeCell ref="B5:B7"/>
    <mergeCell ref="C5:C7"/>
    <mergeCell ref="D5:K5"/>
    <mergeCell ref="N5:N7"/>
    <mergeCell ref="D6:K6"/>
    <mergeCell ref="A8:A10"/>
    <mergeCell ref="B8:B9"/>
    <mergeCell ref="N8:N10"/>
    <mergeCell ref="A12:A13"/>
    <mergeCell ref="N12:N13"/>
    <mergeCell ref="J22:K22"/>
    <mergeCell ref="J23:K23"/>
    <mergeCell ref="A15:A16"/>
    <mergeCell ref="B15:B16"/>
    <mergeCell ref="N15:N16"/>
    <mergeCell ref="A18:A20"/>
    <mergeCell ref="B18:B20"/>
    <mergeCell ref="N18:N20"/>
  </mergeCells>
  <conditionalFormatting sqref="D11">
    <cfRule type="expression" dxfId="436" priority="16">
      <formula>$E$11&lt;&gt;""</formula>
    </cfRule>
    <cfRule type="expression" dxfId="435" priority="19">
      <formula>$N$8&lt;=4</formula>
    </cfRule>
  </conditionalFormatting>
  <conditionalFormatting sqref="F11">
    <cfRule type="expression" dxfId="434" priority="15">
      <formula>$G$11&lt;&gt;""</formula>
    </cfRule>
    <cfRule type="expression" dxfId="433" priority="18">
      <formula>"e($N$3&gt;=5;$N$3&lt;=9)"</formula>
    </cfRule>
  </conditionalFormatting>
  <conditionalFormatting sqref="H11">
    <cfRule type="expression" dxfId="432" priority="14">
      <formula>$I$11&lt;&gt;""</formula>
    </cfRule>
    <cfRule type="expression" dxfId="431" priority="17">
      <formula>AND(N8&gt;=10,N8&lt;=10)</formula>
    </cfRule>
  </conditionalFormatting>
  <conditionalFormatting sqref="J11">
    <cfRule type="expression" dxfId="430" priority="13">
      <formula>$K$11&lt;&gt;""</formula>
    </cfRule>
  </conditionalFormatting>
  <conditionalFormatting sqref="D14">
    <cfRule type="expression" dxfId="429" priority="12">
      <formula>$E$14&lt;&gt;""</formula>
    </cfRule>
  </conditionalFormatting>
  <conditionalFormatting sqref="F14">
    <cfRule type="expression" dxfId="428" priority="11">
      <formula>$G$14&lt;&gt;""</formula>
    </cfRule>
  </conditionalFormatting>
  <conditionalFormatting sqref="H14">
    <cfRule type="expression" dxfId="427" priority="10">
      <formula>$I$14&lt;&gt;""</formula>
    </cfRule>
  </conditionalFormatting>
  <conditionalFormatting sqref="J14">
    <cfRule type="expression" dxfId="426" priority="9">
      <formula>$K$14&lt;&gt;""</formula>
    </cfRule>
  </conditionalFormatting>
  <conditionalFormatting sqref="D17">
    <cfRule type="expression" dxfId="425" priority="8">
      <formula>$E$17&lt;&gt;""</formula>
    </cfRule>
  </conditionalFormatting>
  <conditionalFormatting sqref="F17">
    <cfRule type="expression" dxfId="424" priority="7">
      <formula>G17&lt;&gt;""</formula>
    </cfRule>
  </conditionalFormatting>
  <conditionalFormatting sqref="H17">
    <cfRule type="expression" dxfId="423" priority="6">
      <formula>$I$17&lt;&gt;""</formula>
    </cfRule>
  </conditionalFormatting>
  <conditionalFormatting sqref="J17">
    <cfRule type="expression" dxfId="422" priority="5">
      <formula>$K$17&lt;&gt;""</formula>
    </cfRule>
  </conditionalFormatting>
  <conditionalFormatting sqref="D21">
    <cfRule type="expression" dxfId="421" priority="4">
      <formula>$E$21&lt;&gt;""</formula>
    </cfRule>
  </conditionalFormatting>
  <conditionalFormatting sqref="F21">
    <cfRule type="expression" dxfId="420" priority="3">
      <formula>$G$21&lt;&gt;""</formula>
    </cfRule>
  </conditionalFormatting>
  <conditionalFormatting sqref="H21">
    <cfRule type="expression" dxfId="419" priority="2">
      <formula>$I$21&lt;&gt;""</formula>
    </cfRule>
  </conditionalFormatting>
  <conditionalFormatting sqref="J21">
    <cfRule type="expression" dxfId="418" priority="1">
      <formula>$K$21&lt;&gt;""</formula>
    </cfRule>
  </conditionalFormatting>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enableFormatConditionsCalculation="0"/>
  <dimension ref="A1:P31"/>
  <sheetViews>
    <sheetView showGridLines="0" workbookViewId="0">
      <selection activeCell="A5" sqref="A5:C20"/>
    </sheetView>
  </sheetViews>
  <sheetFormatPr baseColWidth="10" defaultColWidth="8.83203125" defaultRowHeight="14" outlineLevelCol="1" x14ac:dyDescent="0"/>
  <cols>
    <col min="1" max="1" width="28.33203125" style="7" customWidth="1"/>
    <col min="2" max="2" width="20.1640625" customWidth="1"/>
    <col min="3" max="3" width="26.1640625" style="7" bestFit="1" customWidth="1"/>
    <col min="4" max="4" width="16.33203125" customWidth="1"/>
    <col min="5" max="5" width="3.33203125" customWidth="1"/>
    <col min="6" max="6" width="12.6640625" customWidth="1"/>
    <col min="7" max="7" width="3.33203125" customWidth="1"/>
    <col min="8" max="8" width="17.1640625" customWidth="1"/>
    <col min="9" max="9" width="3.33203125" customWidth="1"/>
    <col min="10" max="10" width="13.1640625" customWidth="1"/>
    <col min="11" max="11" width="3.33203125" customWidth="1"/>
    <col min="12" max="12" width="6.6640625" hidden="1" customWidth="1" outlineLevel="1"/>
    <col min="13" max="13" width="4.5" hidden="1" customWidth="1" outlineLevel="1"/>
    <col min="14" max="14" width="11.5" bestFit="1" customWidth="1" collapsed="1"/>
    <col min="15" max="15" width="10" bestFit="1" customWidth="1"/>
    <col min="16" max="16" width="9.6640625" bestFit="1" customWidth="1"/>
  </cols>
  <sheetData>
    <row r="1" spans="1:16" ht="15" thickBot="1">
      <c r="A1" s="109" t="s">
        <v>74</v>
      </c>
      <c r="B1" s="109"/>
      <c r="C1" s="109"/>
      <c r="D1" s="109"/>
      <c r="E1" s="109"/>
      <c r="F1" s="109"/>
      <c r="G1" s="109"/>
      <c r="H1" s="109"/>
      <c r="I1" s="109"/>
      <c r="J1" s="109"/>
      <c r="K1" s="109"/>
      <c r="L1" s="109"/>
      <c r="M1" s="109"/>
      <c r="N1" s="109"/>
    </row>
    <row r="2" spans="1:16" ht="16" thickTop="1" thickBot="1">
      <c r="A2" s="109"/>
      <c r="B2" s="109"/>
      <c r="C2" s="109"/>
      <c r="D2" s="109"/>
      <c r="E2" s="109"/>
      <c r="F2" s="109"/>
      <c r="G2" s="109"/>
      <c r="H2" s="109"/>
      <c r="I2" s="109"/>
      <c r="J2" s="109"/>
      <c r="K2" s="109"/>
      <c r="L2" s="109"/>
      <c r="M2" s="109"/>
      <c r="N2" s="109"/>
    </row>
    <row r="3" spans="1:16" ht="15" thickTop="1">
      <c r="A3" s="110"/>
      <c r="B3" s="110"/>
      <c r="C3" s="110"/>
      <c r="D3" s="110"/>
      <c r="E3" s="110"/>
      <c r="F3" s="110"/>
      <c r="G3" s="110"/>
      <c r="H3" s="110"/>
      <c r="I3" s="110"/>
      <c r="J3" s="110"/>
      <c r="K3" s="110"/>
      <c r="L3" s="110"/>
      <c r="M3" s="110"/>
      <c r="N3" s="110"/>
    </row>
    <row r="4" spans="1:16" ht="20" thickBot="1">
      <c r="A4" s="22"/>
      <c r="B4" s="22"/>
      <c r="C4" s="22"/>
      <c r="D4" s="22"/>
      <c r="E4" s="22"/>
      <c r="F4" s="22"/>
      <c r="G4" s="22"/>
      <c r="H4" s="22"/>
      <c r="I4" s="22"/>
      <c r="J4" s="22"/>
      <c r="K4" s="22"/>
      <c r="L4" s="22"/>
      <c r="M4" s="22"/>
      <c r="N4" s="22"/>
      <c r="O4" s="23"/>
    </row>
    <row r="5" spans="1:16" ht="15" customHeight="1" thickTop="1">
      <c r="A5" s="129" t="s">
        <v>75</v>
      </c>
      <c r="B5" s="126" t="s">
        <v>94</v>
      </c>
      <c r="C5" s="107"/>
      <c r="D5" s="108" t="s">
        <v>0</v>
      </c>
      <c r="E5" s="108"/>
      <c r="F5" s="108"/>
      <c r="G5" s="108"/>
      <c r="H5" s="108"/>
      <c r="I5" s="108"/>
      <c r="J5" s="108"/>
      <c r="K5" s="108"/>
      <c r="L5" s="18" t="s">
        <v>61</v>
      </c>
      <c r="M5" s="18"/>
      <c r="N5" s="107" t="s">
        <v>61</v>
      </c>
    </row>
    <row r="6" spans="1:16">
      <c r="A6" s="127"/>
      <c r="B6" s="127"/>
      <c r="C6" s="107"/>
      <c r="D6" s="134" t="s">
        <v>1</v>
      </c>
      <c r="E6" s="135"/>
      <c r="F6" s="135"/>
      <c r="G6" s="135"/>
      <c r="H6" s="135"/>
      <c r="I6" s="135"/>
      <c r="J6" s="135"/>
      <c r="K6" s="136"/>
      <c r="L6" s="19"/>
      <c r="M6" s="19"/>
      <c r="N6" s="107"/>
      <c r="O6" s="3"/>
    </row>
    <row r="7" spans="1:16" ht="22.5" customHeight="1">
      <c r="A7" s="128"/>
      <c r="B7" s="128"/>
      <c r="C7" s="108"/>
      <c r="D7" s="63" t="s">
        <v>2</v>
      </c>
      <c r="E7" s="64"/>
      <c r="F7" s="65" t="s">
        <v>3</v>
      </c>
      <c r="G7" s="64"/>
      <c r="H7" s="65" t="s">
        <v>4</v>
      </c>
      <c r="I7" s="64"/>
      <c r="J7" s="65" t="s">
        <v>5</v>
      </c>
      <c r="K7" s="64"/>
      <c r="L7" s="66" t="s">
        <v>69</v>
      </c>
      <c r="M7" s="66" t="s">
        <v>31</v>
      </c>
      <c r="N7" s="108"/>
    </row>
    <row r="8" spans="1:16" ht="40" customHeight="1">
      <c r="A8" s="123" t="s">
        <v>6</v>
      </c>
      <c r="B8" s="124" t="s">
        <v>91</v>
      </c>
      <c r="C8" s="34" t="s">
        <v>7</v>
      </c>
      <c r="D8" s="61" t="s">
        <v>19</v>
      </c>
      <c r="E8" s="67"/>
      <c r="F8" s="61" t="s">
        <v>20</v>
      </c>
      <c r="G8" s="68"/>
      <c r="H8" s="61" t="s">
        <v>21</v>
      </c>
      <c r="I8" s="68"/>
      <c r="J8" s="61" t="s">
        <v>22</v>
      </c>
      <c r="K8" s="68"/>
      <c r="L8" s="69" t="str">
        <f>IF(AND(K8&lt;&gt;"",K9&lt;&gt;"",K10&lt;&gt;""),18,IF($E8&lt;&gt;"",2,IF($G8&lt;&gt;"",7,IF($I8&lt;&gt;"",12,IF($K8&lt;&gt;"",17,"")))))</f>
        <v/>
      </c>
      <c r="M8" s="70" t="str">
        <f>IF(L8&lt;=4,4,IF(AND(L8&gt;=5,L8&lt;=9),4,IF(AND(L8&gt;=10,L8&lt;=14),4,IF(AND(L8&gt;=15,L8&lt;=18),3,""))))</f>
        <v/>
      </c>
      <c r="N8" s="132" t="str">
        <f>IF(OR(L8="",M8="",L9="",M9="",L10="",M10=""),"",ROUND((L8*M8+L9*M9+L10*M10)/(M8+M9+M10),0))</f>
        <v/>
      </c>
      <c r="P8" s="5" t="e">
        <f>N11/MID(J11,8,2)</f>
        <v>#VALUE!</v>
      </c>
    </row>
    <row r="9" spans="1:16" ht="28.5" customHeight="1">
      <c r="A9" s="123"/>
      <c r="B9" s="125"/>
      <c r="C9" s="34" t="s">
        <v>8</v>
      </c>
      <c r="D9" s="61" t="s">
        <v>23</v>
      </c>
      <c r="E9" s="71"/>
      <c r="F9" s="61" t="s">
        <v>24</v>
      </c>
      <c r="G9" s="72"/>
      <c r="H9" s="61" t="s">
        <v>25</v>
      </c>
      <c r="I9" s="72"/>
      <c r="J9" s="61" t="s">
        <v>26</v>
      </c>
      <c r="K9" s="72"/>
      <c r="L9" s="69" t="str">
        <f>IF(AND(K8&lt;&gt;"",K9&lt;&gt;"",K10&lt;&gt;""),18,IF($E9&lt;&gt;"",2,IF($G9&lt;&gt;"",7,IF($I9&lt;&gt;"",12,IF($K9&lt;&gt;"",17,"")))))</f>
        <v/>
      </c>
      <c r="M9" s="70" t="str">
        <f t="shared" ref="M9:M10" si="0">IF(L9&lt;=4,4,IF(AND(L9&gt;=5,L9&lt;=9),4,IF(AND(L9&gt;=10,L9&lt;=14),4,IF(AND(L9&gt;=15,L9&lt;=18),3,""))))</f>
        <v/>
      </c>
      <c r="N9" s="132"/>
    </row>
    <row r="10" spans="1:16" ht="35.25" customHeight="1">
      <c r="A10" s="123"/>
      <c r="B10" s="91" t="s">
        <v>92</v>
      </c>
      <c r="C10" s="34" t="s">
        <v>9</v>
      </c>
      <c r="D10" s="61" t="s">
        <v>28</v>
      </c>
      <c r="E10" s="71"/>
      <c r="F10" s="61" t="s">
        <v>27</v>
      </c>
      <c r="G10" s="72"/>
      <c r="H10" s="61" t="s">
        <v>29</v>
      </c>
      <c r="I10" s="72"/>
      <c r="J10" s="61" t="s">
        <v>30</v>
      </c>
      <c r="K10" s="72"/>
      <c r="L10" s="69" t="str">
        <f>IF(AND(K8&lt;&gt;"",K9&lt;&gt;"",K10&lt;&gt;""),18,IF($E10&lt;&gt;"",2,IF($G10&lt;&gt;"",7,IF($I10&lt;&gt;"",12,IF($K10&lt;&gt;"",17,"")))))</f>
        <v/>
      </c>
      <c r="M10" s="70" t="str">
        <f t="shared" si="0"/>
        <v/>
      </c>
      <c r="N10" s="133"/>
    </row>
    <row r="11" spans="1:16" ht="23.25" customHeight="1">
      <c r="A11" s="15"/>
      <c r="B11" s="8"/>
      <c r="C11" s="9"/>
      <c r="D11" s="75" t="s">
        <v>62</v>
      </c>
      <c r="E11" s="36" t="str">
        <f>IF(N8&lt;=4,N8,"")</f>
        <v/>
      </c>
      <c r="F11" s="76" t="s">
        <v>63</v>
      </c>
      <c r="G11" s="37" t="str">
        <f>IF(AND(N8&gt;=5,N8&lt;=9),N8,"")</f>
        <v/>
      </c>
      <c r="H11" s="75" t="s">
        <v>64</v>
      </c>
      <c r="I11" s="37" t="str">
        <f>IF(AND(N8&gt;=10,N8&lt;=14),N8,"")</f>
        <v/>
      </c>
      <c r="J11" s="75" t="s">
        <v>65</v>
      </c>
      <c r="K11" s="37" t="str">
        <f>IF(AND(N8&gt;=15,N8&lt;=18),N8,"")</f>
        <v/>
      </c>
      <c r="L11" s="77"/>
      <c r="M11" s="77"/>
      <c r="N11" s="42" t="str">
        <f>IF(E11&lt;&gt;"",E11,IF(G11&lt;&gt;"",G11,IF(I11&lt;&gt;"",I11,IF(K11&lt;&gt;"",K11,""))))</f>
        <v/>
      </c>
    </row>
    <row r="12" spans="1:16" ht="32.25" customHeight="1">
      <c r="A12" s="121" t="s">
        <v>17</v>
      </c>
      <c r="B12" s="92" t="s">
        <v>95</v>
      </c>
      <c r="C12" s="34" t="s">
        <v>10</v>
      </c>
      <c r="D12" s="61" t="s">
        <v>32</v>
      </c>
      <c r="E12" s="71"/>
      <c r="F12" s="61" t="s">
        <v>20</v>
      </c>
      <c r="G12" s="72"/>
      <c r="H12" s="61" t="s">
        <v>21</v>
      </c>
      <c r="I12" s="72"/>
      <c r="J12" s="61" t="s">
        <v>33</v>
      </c>
      <c r="K12" s="72"/>
      <c r="L12" s="69" t="str">
        <f>IF(AND(K12&lt;&gt;"",K13&lt;&gt;""),21,IF($E12&lt;&gt;"",2,IF($G12&lt;&gt;"",7.5,IF($I12&lt;&gt;"",13.5,IF($K12&lt;&gt;"",19,"")))))</f>
        <v/>
      </c>
      <c r="M12" s="70" t="str">
        <f>IF(L12&lt;=4,4,IF(AND(L12&gt;=5,L12&lt;=10),5,IF(AND(L12&gt;=11,L12&lt;=16),5,IF(AND(L12&gt;=17,L12&lt;=21),4,""))))</f>
        <v/>
      </c>
      <c r="N12" s="132" t="str">
        <f>IF(OR(L12="",M12="",L13="",M13=""),"",ROUND((L12*M12+L13*M13)/(M12+M13),0))</f>
        <v/>
      </c>
      <c r="P12" s="5" t="e">
        <f>N14/MID(J14,8,2)</f>
        <v>#VALUE!</v>
      </c>
    </row>
    <row r="13" spans="1:16" ht="32.25" customHeight="1">
      <c r="A13" s="122"/>
      <c r="B13" s="93" t="s">
        <v>96</v>
      </c>
      <c r="C13" s="62" t="s">
        <v>11</v>
      </c>
      <c r="D13" s="61" t="s">
        <v>28</v>
      </c>
      <c r="E13" s="78"/>
      <c r="F13" s="61" t="s">
        <v>36</v>
      </c>
      <c r="G13" s="79"/>
      <c r="H13" s="61" t="s">
        <v>35</v>
      </c>
      <c r="I13" s="79"/>
      <c r="J13" s="61" t="s">
        <v>34</v>
      </c>
      <c r="K13" s="79"/>
      <c r="L13" s="69" t="str">
        <f>IF(AND(K12&lt;&gt;"",K13&lt;&gt;""),21,IF($E13&lt;&gt;"",2,IF($G13&lt;&gt;"",7.5,IF($I13&lt;&gt;"",13.5,IF($K13&lt;&gt;"",19,"")))))</f>
        <v/>
      </c>
      <c r="M13" s="70" t="str">
        <f>IF(L13&lt;=4,4,IF(AND(L13&gt;=5,L13&lt;=10),5,IF(AND(L13&gt;=11,L13&lt;=16),5,IF(AND(L13&gt;=17,L13&lt;=21),4,""))))</f>
        <v/>
      </c>
      <c r="N13" s="133"/>
    </row>
    <row r="14" spans="1:16" ht="19.5" customHeight="1">
      <c r="A14" s="15"/>
      <c r="B14" s="8"/>
      <c r="C14" s="9"/>
      <c r="D14" s="75" t="s">
        <v>62</v>
      </c>
      <c r="E14" s="37" t="str">
        <f>IF(N12&lt;=4,N12,"")</f>
        <v/>
      </c>
      <c r="F14" s="75" t="s">
        <v>66</v>
      </c>
      <c r="G14" s="37" t="str">
        <f>IF(AND(N12&gt;=5,N12&lt;=10),N12,"")</f>
        <v/>
      </c>
      <c r="H14" s="75" t="s">
        <v>67</v>
      </c>
      <c r="I14" s="37" t="str">
        <f>IF(AND(N12&gt;=11,N12&lt;=16),N12,"")</f>
        <v/>
      </c>
      <c r="J14" s="75" t="s">
        <v>68</v>
      </c>
      <c r="K14" s="37" t="str">
        <f>IF(AND(N12&gt;=17,N12&lt;=21),N12,"")</f>
        <v/>
      </c>
      <c r="L14" s="80"/>
      <c r="M14" s="80"/>
      <c r="N14" s="42" t="str">
        <f>IF(E14&lt;&gt;"",E14,IF(G14&lt;&gt;"",G14,IF(I14&lt;&gt;"",I14,IF(K14&lt;&gt;"",K14,""))))</f>
        <v/>
      </c>
    </row>
    <row r="15" spans="1:16" ht="40" customHeight="1">
      <c r="A15" s="124" t="s">
        <v>90</v>
      </c>
      <c r="B15" s="124" t="s">
        <v>93</v>
      </c>
      <c r="C15" s="62" t="s">
        <v>12</v>
      </c>
      <c r="D15" s="61" t="s">
        <v>32</v>
      </c>
      <c r="E15" s="81"/>
      <c r="F15" s="61" t="s">
        <v>20</v>
      </c>
      <c r="G15" s="82"/>
      <c r="H15" s="61" t="s">
        <v>52</v>
      </c>
      <c r="I15" s="82"/>
      <c r="J15" s="61" t="s">
        <v>33</v>
      </c>
      <c r="K15" s="82"/>
      <c r="L15" s="69" t="str">
        <f>IF(AND(K15&lt;&gt;"",K16&lt;&gt;""),21,IF($E15&lt;&gt;"",2,IF($G15&lt;&gt;"",7.5,IF($I15&lt;&gt;"",13.5,IF($K15&lt;&gt;"",19,"")))))</f>
        <v/>
      </c>
      <c r="M15" s="70" t="str">
        <f>IF(L15&lt;=4,4,IF(AND(L15&gt;=5,L15&lt;=10),5,IF(AND(L15&gt;=11,L15&lt;=16),5,IF(AND(L15&gt;=17,L15&lt;=21),4,""))))</f>
        <v/>
      </c>
      <c r="N15" s="132" t="str">
        <f>IF(OR(L15="",M15="",L16="",M16=""),"",ROUND((L15*M15+L16*M16)/(M15+M16),0))</f>
        <v/>
      </c>
      <c r="P15" s="5" t="e">
        <f>N17/MID(J17,8,2)</f>
        <v>#VALUE!</v>
      </c>
    </row>
    <row r="16" spans="1:16" ht="33" customHeight="1">
      <c r="A16" s="125"/>
      <c r="B16" s="125"/>
      <c r="C16" s="34" t="s">
        <v>13</v>
      </c>
      <c r="D16" s="61" t="s">
        <v>28</v>
      </c>
      <c r="E16" s="78"/>
      <c r="F16" s="61" t="s">
        <v>36</v>
      </c>
      <c r="G16" s="79"/>
      <c r="H16" s="61" t="s">
        <v>53</v>
      </c>
      <c r="I16" s="79"/>
      <c r="J16" s="61" t="s">
        <v>34</v>
      </c>
      <c r="K16" s="79"/>
      <c r="L16" s="69" t="str">
        <f>IF(AND(K15&lt;&gt;"",K16&lt;&gt;""),21,IF($E16&lt;&gt;"",2,IF($G16&lt;&gt;"",7.5,IF($I16&lt;&gt;"",13.5,IF($K16&lt;&gt;"",19,"")))))</f>
        <v/>
      </c>
      <c r="M16" s="70" t="str">
        <f>IF(L16&lt;=4,4,IF(AND(L16&gt;=5,L16&lt;=10),5,IF(AND(L16&gt;=11,L16&lt;=16),5,IF(AND(L16&gt;=17,L16&lt;=21),4,""))))</f>
        <v/>
      </c>
      <c r="N16" s="133"/>
    </row>
    <row r="17" spans="1:16" ht="18.75" customHeight="1">
      <c r="A17" s="15"/>
      <c r="B17" s="8"/>
      <c r="C17" s="9"/>
      <c r="D17" s="75" t="s">
        <v>62</v>
      </c>
      <c r="E17" s="37" t="str">
        <f>IF(N15&lt;=4,N15,"")</f>
        <v/>
      </c>
      <c r="F17" s="75" t="s">
        <v>66</v>
      </c>
      <c r="G17" s="37" t="str">
        <f>IF(AND(N15&gt;=5,N15&lt;=10),N15,"")</f>
        <v/>
      </c>
      <c r="H17" s="75" t="s">
        <v>67</v>
      </c>
      <c r="I17" s="37" t="str">
        <f>IF(AND(N15&gt;=11,N15&lt;=16),N15,"")</f>
        <v/>
      </c>
      <c r="J17" s="75" t="s">
        <v>68</v>
      </c>
      <c r="K17" s="37" t="str">
        <f>IF(AND(N15&gt;=17,N15&lt;=21),N15,"")</f>
        <v/>
      </c>
      <c r="L17" s="80" t="str">
        <f t="shared" ref="L17" si="1">IF($E17&lt;&gt;"",2,IF($G17&lt;&gt;"",8,IF($I17&lt;&gt;"",13,IF($K17&lt;&gt;"",18,""))))</f>
        <v/>
      </c>
      <c r="M17" s="80" t="str">
        <f t="shared" ref="M17" si="2">IF(L17&lt;=4,4,IF(AND(L17&gt;=5,L17&lt;=10),5,IF(AND(L17&gt;=10,L17&lt;=16),5,IF(AND(L17&gt;=17,L17&lt;=21),4,""))))</f>
        <v/>
      </c>
      <c r="N17" s="42" t="str">
        <f>IF(E17&lt;&gt;"",E17,IF(G17&lt;&gt;"",G17,IF(I17&lt;&gt;"",I17,IF(K17&lt;&gt;"",K17,""))))</f>
        <v/>
      </c>
    </row>
    <row r="18" spans="1:16" ht="28.5" customHeight="1">
      <c r="A18" s="118" t="s">
        <v>18</v>
      </c>
      <c r="B18" s="123"/>
      <c r="C18" s="34" t="s">
        <v>14</v>
      </c>
      <c r="D18" s="61" t="s">
        <v>32</v>
      </c>
      <c r="E18" s="81"/>
      <c r="F18" s="61" t="s">
        <v>20</v>
      </c>
      <c r="G18" s="82"/>
      <c r="H18" s="61" t="s">
        <v>52</v>
      </c>
      <c r="I18" s="82"/>
      <c r="J18" s="61" t="s">
        <v>33</v>
      </c>
      <c r="K18" s="82"/>
      <c r="L18" s="69" t="str">
        <f>IF(AND($K$18&lt;&gt;"",$K$19&lt;&gt;"",$K$20&lt;&gt;""),15,IF($E18&lt;&gt;"",1.5,IF($G18&lt;&gt;"",5.5,IF($I18&lt;&gt;"",9.5,IF($K18&lt;&gt;"",14,"")))))</f>
        <v/>
      </c>
      <c r="M18" s="70" t="str">
        <f>IF(L18&lt;=3,3,IF(AND(L18&gt;=4,L18&lt;=7),3,IF(AND(L18&gt;=8,L18&lt;=11),3,IF(AND(L18&gt;=12,L18&lt;=15),3,""))))</f>
        <v/>
      </c>
      <c r="N18" s="132" t="str">
        <f>IF(OR(L18="",M18="",L19="",M19="",L20="",M20=""),"",ROUND((L18*M18+L19*M19+L20*M20)/(M18+M19+M20),0))</f>
        <v/>
      </c>
      <c r="P18" s="5" t="e">
        <f>N21/MID(J21,8,2)</f>
        <v>#VALUE!</v>
      </c>
    </row>
    <row r="19" spans="1:16" ht="28">
      <c r="A19" s="119"/>
      <c r="B19" s="123"/>
      <c r="C19" s="34" t="s">
        <v>15</v>
      </c>
      <c r="D19" s="61" t="s">
        <v>54</v>
      </c>
      <c r="E19" s="71"/>
      <c r="F19" s="61" t="s">
        <v>27</v>
      </c>
      <c r="G19" s="72"/>
      <c r="H19" s="61" t="s">
        <v>30</v>
      </c>
      <c r="I19" s="72"/>
      <c r="J19" s="61" t="s">
        <v>30</v>
      </c>
      <c r="K19" s="72"/>
      <c r="L19" s="69" t="str">
        <f t="shared" ref="L19:L20" si="3">IF(AND($K$18&lt;&gt;"",$K$19&lt;&gt;"",$K$20&lt;&gt;""),15,IF($E19&lt;&gt;"",1.5,IF($G19&lt;&gt;"",5.5,IF($I19&lt;&gt;"",9.5,IF($K19&lt;&gt;"",14,"")))))</f>
        <v/>
      </c>
      <c r="M19" s="70" t="str">
        <f t="shared" ref="M19:M20" si="4">IF(L19&lt;=3,3,IF(AND(L19&gt;=4,L19&lt;=7),3,IF(AND(L19&gt;=8,L19&lt;=11),3,IF(AND(L19&gt;=12,L19&lt;=15),3,""))))</f>
        <v/>
      </c>
      <c r="N19" s="132"/>
    </row>
    <row r="20" spans="1:16" ht="26" customHeight="1">
      <c r="A20" s="120"/>
      <c r="B20" s="123"/>
      <c r="C20" s="62" t="s">
        <v>16</v>
      </c>
      <c r="D20" s="61" t="s">
        <v>28</v>
      </c>
      <c r="E20" s="78"/>
      <c r="F20" s="61" t="s">
        <v>20</v>
      </c>
      <c r="G20" s="79"/>
      <c r="H20" s="61" t="s">
        <v>55</v>
      </c>
      <c r="I20" s="79"/>
      <c r="J20" s="61" t="s">
        <v>56</v>
      </c>
      <c r="K20" s="79"/>
      <c r="L20" s="69" t="str">
        <f t="shared" si="3"/>
        <v/>
      </c>
      <c r="M20" s="70" t="str">
        <f t="shared" si="4"/>
        <v/>
      </c>
      <c r="N20" s="133"/>
    </row>
    <row r="21" spans="1:16">
      <c r="A21" s="83"/>
      <c r="B21" s="83"/>
      <c r="C21" s="83"/>
      <c r="D21" s="84" t="s">
        <v>70</v>
      </c>
      <c r="E21" s="37" t="str">
        <f>IF(N18&lt;=3,N18,"")</f>
        <v/>
      </c>
      <c r="F21" s="75" t="s">
        <v>71</v>
      </c>
      <c r="G21" s="37" t="str">
        <f>IF(AND(N18&gt;=4,N18&lt;=7),N18,"")</f>
        <v/>
      </c>
      <c r="H21" s="75" t="s">
        <v>72</v>
      </c>
      <c r="I21" s="37" t="str">
        <f>IF(AND(N18&gt;=8,N18&lt;=11),N18,"")</f>
        <v/>
      </c>
      <c r="J21" s="75" t="s">
        <v>73</v>
      </c>
      <c r="K21" s="37" t="str">
        <f>IF(AND(N18&gt;=12,N18&lt;=15),N18,"")</f>
        <v/>
      </c>
      <c r="L21" s="80"/>
      <c r="M21" s="80"/>
      <c r="N21" s="42" t="str">
        <f>IF(E21&lt;&gt;"",E21,IF(G21&lt;&gt;"",G21,IF(I21&lt;&gt;"",I21,IF(K21&lt;&gt;"",K21,""))))</f>
        <v/>
      </c>
    </row>
    <row r="22" spans="1:16" ht="14.25" customHeight="1">
      <c r="A22" s="85"/>
      <c r="B22" s="85"/>
      <c r="C22" s="85"/>
      <c r="D22" s="86"/>
      <c r="E22" s="85"/>
      <c r="F22" s="87"/>
      <c r="G22" s="85"/>
      <c r="H22" s="87"/>
      <c r="I22" s="87"/>
      <c r="J22" s="130" t="s">
        <v>37</v>
      </c>
      <c r="K22" s="131"/>
      <c r="L22" s="73"/>
      <c r="M22" s="74"/>
      <c r="N22" s="88" t="str">
        <f>IF(OR(N11="",N14="",N17="",N21=""),"",ROUND(SUM(N11,N14,N17,N21),0))</f>
        <v/>
      </c>
    </row>
    <row r="23" spans="1:16">
      <c r="A23" s="89" t="s">
        <v>77</v>
      </c>
      <c r="B23" s="89" t="s">
        <v>76</v>
      </c>
      <c r="C23" s="85"/>
      <c r="D23" s="86"/>
      <c r="E23" s="85"/>
      <c r="F23" s="16"/>
      <c r="G23" s="85"/>
      <c r="H23" s="16"/>
      <c r="I23" s="87"/>
      <c r="J23" s="130" t="s">
        <v>51</v>
      </c>
      <c r="K23" s="130"/>
      <c r="L23" s="73"/>
      <c r="M23" s="74"/>
      <c r="N23" s="90" t="str">
        <f>IF(N22&lt;=2,1,IF(AND(N22&gt;=3,N22&lt;=4),2,IF(AND(N22&gt;=5,N22&lt;=8),3,IF(AND(N22&gt;=9,N22&lt;=12),4,IF(AND(N22&gt;=13,N22&lt;=16),5,IF(AND(N22&gt;=17,N22&lt;=21),6,IF(AND(N22&gt;=22,N22&lt;=26),7,IF(AND(N22&gt;=27,N22&lt;=31),8,IF(AND(N22&gt;=32,N22&lt;=36),9,IF(AND(N22&gt;=37,N22&lt;=42),10,IF(AND(N22&gt;=43,N22&lt;=48),11,IF(AND(N22&gt;=49,N22&lt;=54),12,IF(AND(N22&gt;=55,N22&lt;=61),13,IF(AND(N22&gt;=62,N22&lt;=68),14,IF(AND(N22&gt;=69,N22&lt;=75),15,"")))))))))))))))</f>
        <v/>
      </c>
    </row>
    <row r="24" spans="1:16">
      <c r="A24" s="54"/>
      <c r="B24" s="47"/>
      <c r="D24" s="1"/>
      <c r="F24" s="2"/>
      <c r="H24" s="2"/>
      <c r="J24" s="2"/>
    </row>
    <row r="25" spans="1:16">
      <c r="A25" s="17"/>
      <c r="B25" s="13"/>
      <c r="D25" s="4"/>
      <c r="E25" s="4"/>
      <c r="F25" s="4"/>
      <c r="G25" s="4"/>
      <c r="H25" s="4"/>
      <c r="I25" s="4"/>
      <c r="J25" s="4"/>
      <c r="K25" s="4"/>
      <c r="L25" s="4"/>
      <c r="M25" s="4"/>
      <c r="N25" s="4"/>
      <c r="O25" s="4"/>
      <c r="P25" s="4"/>
    </row>
    <row r="26" spans="1:16">
      <c r="A26" s="17"/>
      <c r="B26" s="4"/>
      <c r="D26" s="4"/>
      <c r="E26" s="4"/>
      <c r="F26" s="4"/>
      <c r="G26" s="4"/>
      <c r="H26" s="4"/>
      <c r="I26" s="4"/>
      <c r="J26" s="4"/>
      <c r="K26" s="4"/>
      <c r="L26" s="14"/>
      <c r="M26" s="4"/>
      <c r="N26" s="4"/>
      <c r="O26" s="4"/>
      <c r="P26" s="4"/>
    </row>
    <row r="27" spans="1:16">
      <c r="A27" s="17"/>
      <c r="D27" s="1"/>
      <c r="F27" s="2"/>
      <c r="H27" s="2"/>
      <c r="J27" s="2"/>
    </row>
    <row r="28" spans="1:16">
      <c r="A28" s="17"/>
    </row>
    <row r="29" spans="1:16">
      <c r="A29" s="17"/>
    </row>
    <row r="30" spans="1:16" ht="15" customHeight="1"/>
    <row r="31" spans="1:16" ht="84.75" customHeight="1"/>
  </sheetData>
  <mergeCells count="20">
    <mergeCell ref="A1:N3"/>
    <mergeCell ref="A5:A7"/>
    <mergeCell ref="B5:B7"/>
    <mergeCell ref="C5:C7"/>
    <mergeCell ref="D5:K5"/>
    <mergeCell ref="N5:N7"/>
    <mergeCell ref="D6:K6"/>
    <mergeCell ref="A8:A10"/>
    <mergeCell ref="B8:B9"/>
    <mergeCell ref="N8:N10"/>
    <mergeCell ref="A12:A13"/>
    <mergeCell ref="N12:N13"/>
    <mergeCell ref="J22:K22"/>
    <mergeCell ref="J23:K23"/>
    <mergeCell ref="A15:A16"/>
    <mergeCell ref="B15:B16"/>
    <mergeCell ref="N15:N16"/>
    <mergeCell ref="A18:A20"/>
    <mergeCell ref="B18:B20"/>
    <mergeCell ref="N18:N20"/>
  </mergeCells>
  <conditionalFormatting sqref="D11">
    <cfRule type="expression" dxfId="417" priority="16">
      <formula>$E$11&lt;&gt;""</formula>
    </cfRule>
    <cfRule type="expression" dxfId="416" priority="19">
      <formula>$N$8&lt;=4</formula>
    </cfRule>
  </conditionalFormatting>
  <conditionalFormatting sqref="F11">
    <cfRule type="expression" dxfId="415" priority="15">
      <formula>$G$11&lt;&gt;""</formula>
    </cfRule>
    <cfRule type="expression" dxfId="414" priority="18">
      <formula>"e($N$3&gt;=5;$N$3&lt;=9)"</formula>
    </cfRule>
  </conditionalFormatting>
  <conditionalFormatting sqref="H11">
    <cfRule type="expression" dxfId="413" priority="14">
      <formula>$I$11&lt;&gt;""</formula>
    </cfRule>
    <cfRule type="expression" dxfId="412" priority="17">
      <formula>AND(N8&gt;=10,N8&lt;=10)</formula>
    </cfRule>
  </conditionalFormatting>
  <conditionalFormatting sqref="J11">
    <cfRule type="expression" dxfId="411" priority="13">
      <formula>$K$11&lt;&gt;""</formula>
    </cfRule>
  </conditionalFormatting>
  <conditionalFormatting sqref="D14">
    <cfRule type="expression" dxfId="410" priority="12">
      <formula>$E$14&lt;&gt;""</formula>
    </cfRule>
  </conditionalFormatting>
  <conditionalFormatting sqref="F14">
    <cfRule type="expression" dxfId="409" priority="11">
      <formula>$G$14&lt;&gt;""</formula>
    </cfRule>
  </conditionalFormatting>
  <conditionalFormatting sqref="H14">
    <cfRule type="expression" dxfId="408" priority="10">
      <formula>$I$14&lt;&gt;""</formula>
    </cfRule>
  </conditionalFormatting>
  <conditionalFormatting sqref="J14">
    <cfRule type="expression" dxfId="407" priority="9">
      <formula>$K$14&lt;&gt;""</formula>
    </cfRule>
  </conditionalFormatting>
  <conditionalFormatting sqref="D17">
    <cfRule type="expression" dxfId="406" priority="8">
      <formula>$E$17&lt;&gt;""</formula>
    </cfRule>
  </conditionalFormatting>
  <conditionalFormatting sqref="F17">
    <cfRule type="expression" dxfId="405" priority="7">
      <formula>G17&lt;&gt;""</formula>
    </cfRule>
  </conditionalFormatting>
  <conditionalFormatting sqref="H17">
    <cfRule type="expression" dxfId="404" priority="6">
      <formula>$I$17&lt;&gt;""</formula>
    </cfRule>
  </conditionalFormatting>
  <conditionalFormatting sqref="J17">
    <cfRule type="expression" dxfId="403" priority="5">
      <formula>$K$17&lt;&gt;""</formula>
    </cfRule>
  </conditionalFormatting>
  <conditionalFormatting sqref="D21">
    <cfRule type="expression" dxfId="402" priority="4">
      <formula>$E$21&lt;&gt;""</formula>
    </cfRule>
  </conditionalFormatting>
  <conditionalFormatting sqref="F21">
    <cfRule type="expression" dxfId="401" priority="3">
      <formula>$G$21&lt;&gt;""</formula>
    </cfRule>
  </conditionalFormatting>
  <conditionalFormatting sqref="H21">
    <cfRule type="expression" dxfId="400" priority="2">
      <formula>$I$21&lt;&gt;""</formula>
    </cfRule>
  </conditionalFormatting>
  <conditionalFormatting sqref="J21">
    <cfRule type="expression" dxfId="399" priority="1">
      <formula>$K$21&lt;&gt;""</formula>
    </cfRule>
  </conditionalFormatting>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enableFormatConditionsCalculation="0"/>
  <dimension ref="A1:P31"/>
  <sheetViews>
    <sheetView showGridLines="0" workbookViewId="0">
      <selection activeCell="A5" sqref="A5:C20"/>
    </sheetView>
  </sheetViews>
  <sheetFormatPr baseColWidth="10" defaultColWidth="8.83203125" defaultRowHeight="14" outlineLevelCol="1" x14ac:dyDescent="0"/>
  <cols>
    <col min="1" max="1" width="28.33203125" style="7" customWidth="1"/>
    <col min="2" max="2" width="20.1640625" customWidth="1"/>
    <col min="3" max="3" width="26.1640625" style="7" bestFit="1" customWidth="1"/>
    <col min="4" max="4" width="16.33203125" customWidth="1"/>
    <col min="5" max="5" width="3.33203125" customWidth="1"/>
    <col min="6" max="6" width="12.6640625" customWidth="1"/>
    <col min="7" max="7" width="3.33203125" customWidth="1"/>
    <col min="8" max="8" width="17.1640625" customWidth="1"/>
    <col min="9" max="9" width="3.33203125" customWidth="1"/>
    <col min="10" max="10" width="13.1640625" customWidth="1"/>
    <col min="11" max="11" width="3.33203125" customWidth="1"/>
    <col min="12" max="12" width="6.6640625" hidden="1" customWidth="1" outlineLevel="1"/>
    <col min="13" max="13" width="4.5" hidden="1" customWidth="1" outlineLevel="1"/>
    <col min="14" max="14" width="11.5" bestFit="1" customWidth="1" collapsed="1"/>
    <col min="15" max="15" width="10" bestFit="1" customWidth="1"/>
    <col min="16" max="16" width="9.6640625" bestFit="1" customWidth="1"/>
  </cols>
  <sheetData>
    <row r="1" spans="1:16" ht="15" thickBot="1">
      <c r="A1" s="109" t="s">
        <v>74</v>
      </c>
      <c r="B1" s="109"/>
      <c r="C1" s="109"/>
      <c r="D1" s="109"/>
      <c r="E1" s="109"/>
      <c r="F1" s="109"/>
      <c r="G1" s="109"/>
      <c r="H1" s="109"/>
      <c r="I1" s="109"/>
      <c r="J1" s="109"/>
      <c r="K1" s="109"/>
      <c r="L1" s="109"/>
      <c r="M1" s="109"/>
      <c r="N1" s="109"/>
    </row>
    <row r="2" spans="1:16" ht="16" thickTop="1" thickBot="1">
      <c r="A2" s="109"/>
      <c r="B2" s="109"/>
      <c r="C2" s="109"/>
      <c r="D2" s="109"/>
      <c r="E2" s="109"/>
      <c r="F2" s="109"/>
      <c r="G2" s="109"/>
      <c r="H2" s="109"/>
      <c r="I2" s="109"/>
      <c r="J2" s="109"/>
      <c r="K2" s="109"/>
      <c r="L2" s="109"/>
      <c r="M2" s="109"/>
      <c r="N2" s="109"/>
    </row>
    <row r="3" spans="1:16" ht="15" thickTop="1">
      <c r="A3" s="110"/>
      <c r="B3" s="110"/>
      <c r="C3" s="110"/>
      <c r="D3" s="110"/>
      <c r="E3" s="110"/>
      <c r="F3" s="110"/>
      <c r="G3" s="110"/>
      <c r="H3" s="110"/>
      <c r="I3" s="110"/>
      <c r="J3" s="110"/>
      <c r="K3" s="110"/>
      <c r="L3" s="110"/>
      <c r="M3" s="110"/>
      <c r="N3" s="110"/>
    </row>
    <row r="4" spans="1:16" ht="20" thickBot="1">
      <c r="A4" s="22"/>
      <c r="B4" s="22"/>
      <c r="C4" s="22"/>
      <c r="D4" s="22"/>
      <c r="E4" s="22"/>
      <c r="F4" s="22"/>
      <c r="G4" s="22"/>
      <c r="H4" s="22"/>
      <c r="I4" s="22"/>
      <c r="J4" s="22"/>
      <c r="K4" s="22"/>
      <c r="L4" s="22"/>
      <c r="M4" s="22"/>
      <c r="N4" s="22"/>
      <c r="O4" s="23"/>
    </row>
    <row r="5" spans="1:16" ht="15" customHeight="1" thickTop="1">
      <c r="A5" s="129" t="s">
        <v>75</v>
      </c>
      <c r="B5" s="126" t="s">
        <v>94</v>
      </c>
      <c r="C5" s="107"/>
      <c r="D5" s="108" t="s">
        <v>0</v>
      </c>
      <c r="E5" s="108"/>
      <c r="F5" s="108"/>
      <c r="G5" s="108"/>
      <c r="H5" s="108"/>
      <c r="I5" s="108"/>
      <c r="J5" s="108"/>
      <c r="K5" s="108"/>
      <c r="L5" s="18" t="s">
        <v>61</v>
      </c>
      <c r="M5" s="18"/>
      <c r="N5" s="107" t="s">
        <v>61</v>
      </c>
    </row>
    <row r="6" spans="1:16">
      <c r="A6" s="127"/>
      <c r="B6" s="127"/>
      <c r="C6" s="107"/>
      <c r="D6" s="134" t="s">
        <v>1</v>
      </c>
      <c r="E6" s="135"/>
      <c r="F6" s="135"/>
      <c r="G6" s="135"/>
      <c r="H6" s="135"/>
      <c r="I6" s="135"/>
      <c r="J6" s="135"/>
      <c r="K6" s="136"/>
      <c r="L6" s="19"/>
      <c r="M6" s="19"/>
      <c r="N6" s="107"/>
      <c r="O6" s="3"/>
    </row>
    <row r="7" spans="1:16" ht="22.5" customHeight="1">
      <c r="A7" s="128"/>
      <c r="B7" s="128"/>
      <c r="C7" s="108"/>
      <c r="D7" s="63" t="s">
        <v>2</v>
      </c>
      <c r="E7" s="64"/>
      <c r="F7" s="65" t="s">
        <v>3</v>
      </c>
      <c r="G7" s="64"/>
      <c r="H7" s="65" t="s">
        <v>4</v>
      </c>
      <c r="I7" s="64"/>
      <c r="J7" s="65" t="s">
        <v>5</v>
      </c>
      <c r="K7" s="64"/>
      <c r="L7" s="66" t="s">
        <v>69</v>
      </c>
      <c r="M7" s="66" t="s">
        <v>31</v>
      </c>
      <c r="N7" s="108"/>
    </row>
    <row r="8" spans="1:16" ht="40" customHeight="1">
      <c r="A8" s="123" t="s">
        <v>6</v>
      </c>
      <c r="B8" s="124" t="s">
        <v>91</v>
      </c>
      <c r="C8" s="34" t="s">
        <v>7</v>
      </c>
      <c r="D8" s="61" t="s">
        <v>19</v>
      </c>
      <c r="E8" s="67"/>
      <c r="F8" s="61" t="s">
        <v>20</v>
      </c>
      <c r="G8" s="68"/>
      <c r="H8" s="61" t="s">
        <v>21</v>
      </c>
      <c r="I8" s="68"/>
      <c r="J8" s="61" t="s">
        <v>22</v>
      </c>
      <c r="K8" s="68"/>
      <c r="L8" s="69" t="str">
        <f>IF(AND(K8&lt;&gt;"",K9&lt;&gt;"",K10&lt;&gt;""),18,IF($E8&lt;&gt;"",2,IF($G8&lt;&gt;"",7,IF($I8&lt;&gt;"",12,IF($K8&lt;&gt;"",17,"")))))</f>
        <v/>
      </c>
      <c r="M8" s="70" t="str">
        <f>IF(L8&lt;=4,4,IF(AND(L8&gt;=5,L8&lt;=9),4,IF(AND(L8&gt;=10,L8&lt;=14),4,IF(AND(L8&gt;=15,L8&lt;=18),3,""))))</f>
        <v/>
      </c>
      <c r="N8" s="132" t="str">
        <f>IF(OR(L8="",M8="",L9="",M9="",L10="",M10=""),"",ROUND((L8*M8+L9*M9+L10*M10)/(M8+M9+M10),0))</f>
        <v/>
      </c>
      <c r="P8" s="5" t="e">
        <f>N11/MID(J11,8,2)</f>
        <v>#VALUE!</v>
      </c>
    </row>
    <row r="9" spans="1:16" ht="28.5" customHeight="1">
      <c r="A9" s="123"/>
      <c r="B9" s="125"/>
      <c r="C9" s="34" t="s">
        <v>8</v>
      </c>
      <c r="D9" s="61" t="s">
        <v>23</v>
      </c>
      <c r="E9" s="71"/>
      <c r="F9" s="61" t="s">
        <v>24</v>
      </c>
      <c r="G9" s="72"/>
      <c r="H9" s="61" t="s">
        <v>25</v>
      </c>
      <c r="I9" s="72"/>
      <c r="J9" s="61" t="s">
        <v>26</v>
      </c>
      <c r="K9" s="72"/>
      <c r="L9" s="69" t="str">
        <f>IF(AND(K8&lt;&gt;"",K9&lt;&gt;"",K10&lt;&gt;""),18,IF($E9&lt;&gt;"",2,IF($G9&lt;&gt;"",7,IF($I9&lt;&gt;"",12,IF($K9&lt;&gt;"",17,"")))))</f>
        <v/>
      </c>
      <c r="M9" s="70" t="str">
        <f t="shared" ref="M9:M10" si="0">IF(L9&lt;=4,4,IF(AND(L9&gt;=5,L9&lt;=9),4,IF(AND(L9&gt;=10,L9&lt;=14),4,IF(AND(L9&gt;=15,L9&lt;=18),3,""))))</f>
        <v/>
      </c>
      <c r="N9" s="132"/>
    </row>
    <row r="10" spans="1:16" ht="35.25" customHeight="1">
      <c r="A10" s="123"/>
      <c r="B10" s="91" t="s">
        <v>92</v>
      </c>
      <c r="C10" s="34" t="s">
        <v>9</v>
      </c>
      <c r="D10" s="61" t="s">
        <v>28</v>
      </c>
      <c r="E10" s="71"/>
      <c r="F10" s="61" t="s">
        <v>27</v>
      </c>
      <c r="G10" s="72"/>
      <c r="H10" s="61" t="s">
        <v>29</v>
      </c>
      <c r="I10" s="72"/>
      <c r="J10" s="61" t="s">
        <v>30</v>
      </c>
      <c r="K10" s="72"/>
      <c r="L10" s="69" t="str">
        <f>IF(AND(K8&lt;&gt;"",K9&lt;&gt;"",K10&lt;&gt;""),18,IF($E10&lt;&gt;"",2,IF($G10&lt;&gt;"",7,IF($I10&lt;&gt;"",12,IF($K10&lt;&gt;"",17,"")))))</f>
        <v/>
      </c>
      <c r="M10" s="70" t="str">
        <f t="shared" si="0"/>
        <v/>
      </c>
      <c r="N10" s="133"/>
    </row>
    <row r="11" spans="1:16" ht="23.25" customHeight="1">
      <c r="A11" s="15"/>
      <c r="B11" s="8"/>
      <c r="C11" s="9"/>
      <c r="D11" s="75" t="s">
        <v>62</v>
      </c>
      <c r="E11" s="36" t="str">
        <f>IF(N8&lt;=4,N8,"")</f>
        <v/>
      </c>
      <c r="F11" s="76" t="s">
        <v>63</v>
      </c>
      <c r="G11" s="37" t="str">
        <f>IF(AND(N8&gt;=5,N8&lt;=9),N8,"")</f>
        <v/>
      </c>
      <c r="H11" s="75" t="s">
        <v>64</v>
      </c>
      <c r="I11" s="37" t="str">
        <f>IF(AND(N8&gt;=10,N8&lt;=14),N8,"")</f>
        <v/>
      </c>
      <c r="J11" s="75" t="s">
        <v>65</v>
      </c>
      <c r="K11" s="37" t="str">
        <f>IF(AND(N8&gt;=15,N8&lt;=18),N8,"")</f>
        <v/>
      </c>
      <c r="L11" s="77"/>
      <c r="M11" s="77"/>
      <c r="N11" s="42" t="str">
        <f>IF(E11&lt;&gt;"",E11,IF(G11&lt;&gt;"",G11,IF(I11&lt;&gt;"",I11,IF(K11&lt;&gt;"",K11,""))))</f>
        <v/>
      </c>
    </row>
    <row r="12" spans="1:16" ht="32.25" customHeight="1">
      <c r="A12" s="121" t="s">
        <v>17</v>
      </c>
      <c r="B12" s="92" t="s">
        <v>95</v>
      </c>
      <c r="C12" s="34" t="s">
        <v>10</v>
      </c>
      <c r="D12" s="61" t="s">
        <v>32</v>
      </c>
      <c r="E12" s="71"/>
      <c r="F12" s="61" t="s">
        <v>20</v>
      </c>
      <c r="G12" s="72"/>
      <c r="H12" s="61" t="s">
        <v>21</v>
      </c>
      <c r="I12" s="72"/>
      <c r="J12" s="61" t="s">
        <v>33</v>
      </c>
      <c r="K12" s="72"/>
      <c r="L12" s="69" t="str">
        <f>IF(AND(K12&lt;&gt;"",K13&lt;&gt;""),21,IF($E12&lt;&gt;"",2,IF($G12&lt;&gt;"",7.5,IF($I12&lt;&gt;"",13.5,IF($K12&lt;&gt;"",19,"")))))</f>
        <v/>
      </c>
      <c r="M12" s="70" t="str">
        <f>IF(L12&lt;=4,4,IF(AND(L12&gt;=5,L12&lt;=10),5,IF(AND(L12&gt;=11,L12&lt;=16),5,IF(AND(L12&gt;=17,L12&lt;=21),4,""))))</f>
        <v/>
      </c>
      <c r="N12" s="132" t="str">
        <f>IF(OR(L12="",M12="",L13="",M13=""),"",ROUND((L12*M12+L13*M13)/(M12+M13),0))</f>
        <v/>
      </c>
      <c r="P12" s="5" t="e">
        <f>N14/MID(J14,8,2)</f>
        <v>#VALUE!</v>
      </c>
    </row>
    <row r="13" spans="1:16" ht="32.25" customHeight="1">
      <c r="A13" s="122"/>
      <c r="B13" s="93" t="s">
        <v>96</v>
      </c>
      <c r="C13" s="62" t="s">
        <v>11</v>
      </c>
      <c r="D13" s="61" t="s">
        <v>28</v>
      </c>
      <c r="E13" s="78"/>
      <c r="F13" s="61" t="s">
        <v>36</v>
      </c>
      <c r="G13" s="79"/>
      <c r="H13" s="61" t="s">
        <v>35</v>
      </c>
      <c r="I13" s="79"/>
      <c r="J13" s="61" t="s">
        <v>34</v>
      </c>
      <c r="K13" s="79"/>
      <c r="L13" s="69" t="str">
        <f>IF(AND(K12&lt;&gt;"",K13&lt;&gt;""),21,IF($E13&lt;&gt;"",2,IF($G13&lt;&gt;"",7.5,IF($I13&lt;&gt;"",13.5,IF($K13&lt;&gt;"",19,"")))))</f>
        <v/>
      </c>
      <c r="M13" s="70" t="str">
        <f>IF(L13&lt;=4,4,IF(AND(L13&gt;=5,L13&lt;=10),5,IF(AND(L13&gt;=11,L13&lt;=16),5,IF(AND(L13&gt;=17,L13&lt;=21),4,""))))</f>
        <v/>
      </c>
      <c r="N13" s="133"/>
    </row>
    <row r="14" spans="1:16" ht="19.5" customHeight="1">
      <c r="A14" s="15"/>
      <c r="B14" s="8"/>
      <c r="C14" s="9"/>
      <c r="D14" s="75" t="s">
        <v>62</v>
      </c>
      <c r="E14" s="37" t="str">
        <f>IF(N12&lt;=4,N12,"")</f>
        <v/>
      </c>
      <c r="F14" s="75" t="s">
        <v>66</v>
      </c>
      <c r="G14" s="37" t="str">
        <f>IF(AND(N12&gt;=5,N12&lt;=10),N12,"")</f>
        <v/>
      </c>
      <c r="H14" s="75" t="s">
        <v>67</v>
      </c>
      <c r="I14" s="37" t="str">
        <f>IF(AND(N12&gt;=11,N12&lt;=16),N12,"")</f>
        <v/>
      </c>
      <c r="J14" s="75" t="s">
        <v>68</v>
      </c>
      <c r="K14" s="37" t="str">
        <f>IF(AND(N12&gt;=17,N12&lt;=21),N12,"")</f>
        <v/>
      </c>
      <c r="L14" s="80"/>
      <c r="M14" s="80"/>
      <c r="N14" s="42" t="str">
        <f>IF(E14&lt;&gt;"",E14,IF(G14&lt;&gt;"",G14,IF(I14&lt;&gt;"",I14,IF(K14&lt;&gt;"",K14,""))))</f>
        <v/>
      </c>
    </row>
    <row r="15" spans="1:16" ht="40" customHeight="1">
      <c r="A15" s="124" t="s">
        <v>90</v>
      </c>
      <c r="B15" s="124" t="s">
        <v>93</v>
      </c>
      <c r="C15" s="62" t="s">
        <v>12</v>
      </c>
      <c r="D15" s="61" t="s">
        <v>32</v>
      </c>
      <c r="E15" s="81"/>
      <c r="F15" s="61" t="s">
        <v>20</v>
      </c>
      <c r="G15" s="82"/>
      <c r="H15" s="61" t="s">
        <v>52</v>
      </c>
      <c r="I15" s="82"/>
      <c r="J15" s="61" t="s">
        <v>33</v>
      </c>
      <c r="K15" s="82"/>
      <c r="L15" s="69" t="str">
        <f>IF(AND(K15&lt;&gt;"",K16&lt;&gt;""),21,IF($E15&lt;&gt;"",2,IF($G15&lt;&gt;"",7.5,IF($I15&lt;&gt;"",13.5,IF($K15&lt;&gt;"",19,"")))))</f>
        <v/>
      </c>
      <c r="M15" s="70" t="str">
        <f>IF(L15&lt;=4,4,IF(AND(L15&gt;=5,L15&lt;=10),5,IF(AND(L15&gt;=11,L15&lt;=16),5,IF(AND(L15&gt;=17,L15&lt;=21),4,""))))</f>
        <v/>
      </c>
      <c r="N15" s="132" t="str">
        <f>IF(OR(L15="",M15="",L16="",M16=""),"",ROUND((L15*M15+L16*M16)/(M15+M16),0))</f>
        <v/>
      </c>
      <c r="P15" s="5" t="e">
        <f>N17/MID(J17,8,2)</f>
        <v>#VALUE!</v>
      </c>
    </row>
    <row r="16" spans="1:16" ht="33" customHeight="1">
      <c r="A16" s="125"/>
      <c r="B16" s="125"/>
      <c r="C16" s="34" t="s">
        <v>13</v>
      </c>
      <c r="D16" s="61" t="s">
        <v>28</v>
      </c>
      <c r="E16" s="78"/>
      <c r="F16" s="61" t="s">
        <v>36</v>
      </c>
      <c r="G16" s="79"/>
      <c r="H16" s="61" t="s">
        <v>53</v>
      </c>
      <c r="I16" s="79"/>
      <c r="J16" s="61" t="s">
        <v>34</v>
      </c>
      <c r="K16" s="79"/>
      <c r="L16" s="69" t="str">
        <f>IF(AND(K15&lt;&gt;"",K16&lt;&gt;""),21,IF($E16&lt;&gt;"",2,IF($G16&lt;&gt;"",7.5,IF($I16&lt;&gt;"",13.5,IF($K16&lt;&gt;"",19,"")))))</f>
        <v/>
      </c>
      <c r="M16" s="70" t="str">
        <f>IF(L16&lt;=4,4,IF(AND(L16&gt;=5,L16&lt;=10),5,IF(AND(L16&gt;=11,L16&lt;=16),5,IF(AND(L16&gt;=17,L16&lt;=21),4,""))))</f>
        <v/>
      </c>
      <c r="N16" s="133"/>
    </row>
    <row r="17" spans="1:16" ht="18.75" customHeight="1">
      <c r="A17" s="15"/>
      <c r="B17" s="8"/>
      <c r="C17" s="9"/>
      <c r="D17" s="75" t="s">
        <v>62</v>
      </c>
      <c r="E17" s="37" t="str">
        <f>IF(N15&lt;=4,N15,"")</f>
        <v/>
      </c>
      <c r="F17" s="75" t="s">
        <v>66</v>
      </c>
      <c r="G17" s="37" t="str">
        <f>IF(AND(N15&gt;=5,N15&lt;=10),N15,"")</f>
        <v/>
      </c>
      <c r="H17" s="75" t="s">
        <v>67</v>
      </c>
      <c r="I17" s="37" t="str">
        <f>IF(AND(N15&gt;=11,N15&lt;=16),N15,"")</f>
        <v/>
      </c>
      <c r="J17" s="75" t="s">
        <v>68</v>
      </c>
      <c r="K17" s="37" t="str">
        <f>IF(AND(N15&gt;=17,N15&lt;=21),N15,"")</f>
        <v/>
      </c>
      <c r="L17" s="80" t="str">
        <f t="shared" ref="L17" si="1">IF($E17&lt;&gt;"",2,IF($G17&lt;&gt;"",8,IF($I17&lt;&gt;"",13,IF($K17&lt;&gt;"",18,""))))</f>
        <v/>
      </c>
      <c r="M17" s="80" t="str">
        <f t="shared" ref="M17" si="2">IF(L17&lt;=4,4,IF(AND(L17&gt;=5,L17&lt;=10),5,IF(AND(L17&gt;=10,L17&lt;=16),5,IF(AND(L17&gt;=17,L17&lt;=21),4,""))))</f>
        <v/>
      </c>
      <c r="N17" s="42" t="str">
        <f>IF(E17&lt;&gt;"",E17,IF(G17&lt;&gt;"",G17,IF(I17&lt;&gt;"",I17,IF(K17&lt;&gt;"",K17,""))))</f>
        <v/>
      </c>
    </row>
    <row r="18" spans="1:16" ht="28.5" customHeight="1">
      <c r="A18" s="118" t="s">
        <v>18</v>
      </c>
      <c r="B18" s="123"/>
      <c r="C18" s="34" t="s">
        <v>14</v>
      </c>
      <c r="D18" s="61" t="s">
        <v>32</v>
      </c>
      <c r="E18" s="81"/>
      <c r="F18" s="61" t="s">
        <v>20</v>
      </c>
      <c r="G18" s="82"/>
      <c r="H18" s="61" t="s">
        <v>52</v>
      </c>
      <c r="I18" s="82"/>
      <c r="J18" s="61" t="s">
        <v>33</v>
      </c>
      <c r="K18" s="82"/>
      <c r="L18" s="69" t="str">
        <f>IF(AND($K$18&lt;&gt;"",$K$19&lt;&gt;"",$K$20&lt;&gt;""),15,IF($E18&lt;&gt;"",1.5,IF($G18&lt;&gt;"",5.5,IF($I18&lt;&gt;"",9.5,IF($K18&lt;&gt;"",14,"")))))</f>
        <v/>
      </c>
      <c r="M18" s="70" t="str">
        <f>IF(L18&lt;=3,3,IF(AND(L18&gt;=4,L18&lt;=7),3,IF(AND(L18&gt;=8,L18&lt;=11),3,IF(AND(L18&gt;=12,L18&lt;=15),3,""))))</f>
        <v/>
      </c>
      <c r="N18" s="132" t="str">
        <f>IF(OR(L18="",M18="",L19="",M19="",L20="",M20=""),"",ROUND((L18*M18+L19*M19+L20*M20)/(M18+M19+M20),0))</f>
        <v/>
      </c>
      <c r="P18" s="5" t="e">
        <f>N21/MID(J21,8,2)</f>
        <v>#VALUE!</v>
      </c>
    </row>
    <row r="19" spans="1:16" ht="28">
      <c r="A19" s="119"/>
      <c r="B19" s="123"/>
      <c r="C19" s="34" t="s">
        <v>15</v>
      </c>
      <c r="D19" s="61" t="s">
        <v>54</v>
      </c>
      <c r="E19" s="71"/>
      <c r="F19" s="61" t="s">
        <v>27</v>
      </c>
      <c r="G19" s="72"/>
      <c r="H19" s="61" t="s">
        <v>30</v>
      </c>
      <c r="I19" s="72"/>
      <c r="J19" s="61" t="s">
        <v>30</v>
      </c>
      <c r="K19" s="72"/>
      <c r="L19" s="69" t="str">
        <f t="shared" ref="L19:L20" si="3">IF(AND($K$18&lt;&gt;"",$K$19&lt;&gt;"",$K$20&lt;&gt;""),15,IF($E19&lt;&gt;"",1.5,IF($G19&lt;&gt;"",5.5,IF($I19&lt;&gt;"",9.5,IF($K19&lt;&gt;"",14,"")))))</f>
        <v/>
      </c>
      <c r="M19" s="70" t="str">
        <f t="shared" ref="M19:M20" si="4">IF(L19&lt;=3,3,IF(AND(L19&gt;=4,L19&lt;=7),3,IF(AND(L19&gt;=8,L19&lt;=11),3,IF(AND(L19&gt;=12,L19&lt;=15),3,""))))</f>
        <v/>
      </c>
      <c r="N19" s="132"/>
    </row>
    <row r="20" spans="1:16" ht="26" customHeight="1">
      <c r="A20" s="120"/>
      <c r="B20" s="123"/>
      <c r="C20" s="62" t="s">
        <v>16</v>
      </c>
      <c r="D20" s="61" t="s">
        <v>28</v>
      </c>
      <c r="E20" s="78"/>
      <c r="F20" s="61" t="s">
        <v>20</v>
      </c>
      <c r="G20" s="79"/>
      <c r="H20" s="61" t="s">
        <v>55</v>
      </c>
      <c r="I20" s="79"/>
      <c r="J20" s="61" t="s">
        <v>56</v>
      </c>
      <c r="K20" s="79"/>
      <c r="L20" s="69" t="str">
        <f t="shared" si="3"/>
        <v/>
      </c>
      <c r="M20" s="70" t="str">
        <f t="shared" si="4"/>
        <v/>
      </c>
      <c r="N20" s="133"/>
    </row>
    <row r="21" spans="1:16">
      <c r="A21" s="83"/>
      <c r="B21" s="83"/>
      <c r="C21" s="83"/>
      <c r="D21" s="84" t="s">
        <v>70</v>
      </c>
      <c r="E21" s="37" t="str">
        <f>IF(N18&lt;=3,N18,"")</f>
        <v/>
      </c>
      <c r="F21" s="75" t="s">
        <v>71</v>
      </c>
      <c r="G21" s="37" t="str">
        <f>IF(AND(N18&gt;=4,N18&lt;=7),N18,"")</f>
        <v/>
      </c>
      <c r="H21" s="75" t="s">
        <v>72</v>
      </c>
      <c r="I21" s="37" t="str">
        <f>IF(AND(N18&gt;=8,N18&lt;=11),N18,"")</f>
        <v/>
      </c>
      <c r="J21" s="75" t="s">
        <v>73</v>
      </c>
      <c r="K21" s="37" t="str">
        <f>IF(AND(N18&gt;=12,N18&lt;=15),N18,"")</f>
        <v/>
      </c>
      <c r="L21" s="80"/>
      <c r="M21" s="80"/>
      <c r="N21" s="42" t="str">
        <f>IF(E21&lt;&gt;"",E21,IF(G21&lt;&gt;"",G21,IF(I21&lt;&gt;"",I21,IF(K21&lt;&gt;"",K21,""))))</f>
        <v/>
      </c>
    </row>
    <row r="22" spans="1:16" ht="14.25" customHeight="1">
      <c r="A22" s="85"/>
      <c r="B22" s="85"/>
      <c r="C22" s="85"/>
      <c r="D22" s="86"/>
      <c r="E22" s="85"/>
      <c r="F22" s="87"/>
      <c r="G22" s="85"/>
      <c r="H22" s="87"/>
      <c r="I22" s="87"/>
      <c r="J22" s="130" t="s">
        <v>37</v>
      </c>
      <c r="K22" s="131"/>
      <c r="L22" s="73"/>
      <c r="M22" s="74"/>
      <c r="N22" s="88" t="str">
        <f>IF(OR(N11="",N14="",N17="",N21=""),"",ROUND(SUM(N11,N14,N17,N21),0))</f>
        <v/>
      </c>
    </row>
    <row r="23" spans="1:16">
      <c r="A23" s="89" t="s">
        <v>77</v>
      </c>
      <c r="B23" s="89" t="s">
        <v>76</v>
      </c>
      <c r="C23" s="85"/>
      <c r="D23" s="86"/>
      <c r="E23" s="85"/>
      <c r="F23" s="16"/>
      <c r="G23" s="85"/>
      <c r="H23" s="16"/>
      <c r="I23" s="87"/>
      <c r="J23" s="130" t="s">
        <v>51</v>
      </c>
      <c r="K23" s="130"/>
      <c r="L23" s="73"/>
      <c r="M23" s="74"/>
      <c r="N23" s="90" t="str">
        <f>IF(N22&lt;=2,1,IF(AND(N22&gt;=3,N22&lt;=4),2,IF(AND(N22&gt;=5,N22&lt;=8),3,IF(AND(N22&gt;=9,N22&lt;=12),4,IF(AND(N22&gt;=13,N22&lt;=16),5,IF(AND(N22&gt;=17,N22&lt;=21),6,IF(AND(N22&gt;=22,N22&lt;=26),7,IF(AND(N22&gt;=27,N22&lt;=31),8,IF(AND(N22&gt;=32,N22&lt;=36),9,IF(AND(N22&gt;=37,N22&lt;=42),10,IF(AND(N22&gt;=43,N22&lt;=48),11,IF(AND(N22&gt;=49,N22&lt;=54),12,IF(AND(N22&gt;=55,N22&lt;=61),13,IF(AND(N22&gt;=62,N22&lt;=68),14,IF(AND(N22&gt;=69,N22&lt;=75),15,"")))))))))))))))</f>
        <v/>
      </c>
    </row>
    <row r="24" spans="1:16">
      <c r="A24" s="54"/>
      <c r="B24" s="47"/>
      <c r="D24" s="1"/>
      <c r="F24" s="2"/>
      <c r="H24" s="2"/>
      <c r="J24" s="2"/>
    </row>
    <row r="25" spans="1:16">
      <c r="A25" s="17"/>
      <c r="B25" s="13"/>
      <c r="D25" s="4"/>
      <c r="E25" s="4"/>
      <c r="F25" s="4"/>
      <c r="G25" s="4"/>
      <c r="H25" s="4"/>
      <c r="I25" s="4"/>
      <c r="J25" s="4"/>
      <c r="K25" s="4"/>
      <c r="L25" s="4"/>
      <c r="M25" s="4"/>
      <c r="N25" s="4"/>
      <c r="O25" s="4"/>
      <c r="P25" s="4"/>
    </row>
    <row r="26" spans="1:16">
      <c r="A26" s="17"/>
      <c r="B26" s="4"/>
      <c r="D26" s="4"/>
      <c r="E26" s="4"/>
      <c r="F26" s="4"/>
      <c r="G26" s="4"/>
      <c r="H26" s="4"/>
      <c r="I26" s="4"/>
      <c r="J26" s="4"/>
      <c r="K26" s="4"/>
      <c r="L26" s="14"/>
      <c r="M26" s="4"/>
      <c r="N26" s="4"/>
      <c r="O26" s="4"/>
      <c r="P26" s="4"/>
    </row>
    <row r="27" spans="1:16">
      <c r="A27" s="17"/>
      <c r="D27" s="1"/>
      <c r="F27" s="2"/>
      <c r="H27" s="2"/>
      <c r="J27" s="2"/>
    </row>
    <row r="28" spans="1:16">
      <c r="A28" s="17"/>
    </row>
    <row r="29" spans="1:16">
      <c r="A29" s="17"/>
    </row>
    <row r="30" spans="1:16" ht="15" customHeight="1"/>
    <row r="31" spans="1:16" ht="84.75" customHeight="1"/>
  </sheetData>
  <mergeCells count="20">
    <mergeCell ref="A1:N3"/>
    <mergeCell ref="A5:A7"/>
    <mergeCell ref="B5:B7"/>
    <mergeCell ref="C5:C7"/>
    <mergeCell ref="D5:K5"/>
    <mergeCell ref="N5:N7"/>
    <mergeCell ref="D6:K6"/>
    <mergeCell ref="A8:A10"/>
    <mergeCell ref="B8:B9"/>
    <mergeCell ref="N8:N10"/>
    <mergeCell ref="A12:A13"/>
    <mergeCell ref="N12:N13"/>
    <mergeCell ref="J22:K22"/>
    <mergeCell ref="J23:K23"/>
    <mergeCell ref="A15:A16"/>
    <mergeCell ref="B15:B16"/>
    <mergeCell ref="N15:N16"/>
    <mergeCell ref="A18:A20"/>
    <mergeCell ref="B18:B20"/>
    <mergeCell ref="N18:N20"/>
  </mergeCells>
  <conditionalFormatting sqref="D11">
    <cfRule type="expression" dxfId="398" priority="16">
      <formula>$E$11&lt;&gt;""</formula>
    </cfRule>
    <cfRule type="expression" dxfId="397" priority="19">
      <formula>$N$8&lt;=4</formula>
    </cfRule>
  </conditionalFormatting>
  <conditionalFormatting sqref="F11">
    <cfRule type="expression" dxfId="396" priority="15">
      <formula>$G$11&lt;&gt;""</formula>
    </cfRule>
    <cfRule type="expression" dxfId="395" priority="18">
      <formula>"e($N$3&gt;=5;$N$3&lt;=9)"</formula>
    </cfRule>
  </conditionalFormatting>
  <conditionalFormatting sqref="H11">
    <cfRule type="expression" dxfId="394" priority="14">
      <formula>$I$11&lt;&gt;""</formula>
    </cfRule>
    <cfRule type="expression" dxfId="393" priority="17">
      <formula>AND(N8&gt;=10,N8&lt;=10)</formula>
    </cfRule>
  </conditionalFormatting>
  <conditionalFormatting sqref="J11">
    <cfRule type="expression" dxfId="392" priority="13">
      <formula>$K$11&lt;&gt;""</formula>
    </cfRule>
  </conditionalFormatting>
  <conditionalFormatting sqref="D14">
    <cfRule type="expression" dxfId="391" priority="12">
      <formula>$E$14&lt;&gt;""</formula>
    </cfRule>
  </conditionalFormatting>
  <conditionalFormatting sqref="F14">
    <cfRule type="expression" dxfId="390" priority="11">
      <formula>$G$14&lt;&gt;""</formula>
    </cfRule>
  </conditionalFormatting>
  <conditionalFormatting sqref="H14">
    <cfRule type="expression" dxfId="389" priority="10">
      <formula>$I$14&lt;&gt;""</formula>
    </cfRule>
  </conditionalFormatting>
  <conditionalFormatting sqref="J14">
    <cfRule type="expression" dxfId="388" priority="9">
      <formula>$K$14&lt;&gt;""</formula>
    </cfRule>
  </conditionalFormatting>
  <conditionalFormatting sqref="D17">
    <cfRule type="expression" dxfId="387" priority="8">
      <formula>$E$17&lt;&gt;""</formula>
    </cfRule>
  </conditionalFormatting>
  <conditionalFormatting sqref="F17">
    <cfRule type="expression" dxfId="386" priority="7">
      <formula>G17&lt;&gt;""</formula>
    </cfRule>
  </conditionalFormatting>
  <conditionalFormatting sqref="H17">
    <cfRule type="expression" dxfId="385" priority="6">
      <formula>$I$17&lt;&gt;""</formula>
    </cfRule>
  </conditionalFormatting>
  <conditionalFormatting sqref="J17">
    <cfRule type="expression" dxfId="384" priority="5">
      <formula>$K$17&lt;&gt;""</formula>
    </cfRule>
  </conditionalFormatting>
  <conditionalFormatting sqref="D21">
    <cfRule type="expression" dxfId="383" priority="4">
      <formula>$E$21&lt;&gt;""</formula>
    </cfRule>
  </conditionalFormatting>
  <conditionalFormatting sqref="F21">
    <cfRule type="expression" dxfId="382" priority="3">
      <formula>$G$21&lt;&gt;""</formula>
    </cfRule>
  </conditionalFormatting>
  <conditionalFormatting sqref="H21">
    <cfRule type="expression" dxfId="381" priority="2">
      <formula>$I$21&lt;&gt;""</formula>
    </cfRule>
  </conditionalFormatting>
  <conditionalFormatting sqref="J21">
    <cfRule type="expression" dxfId="380" priority="1">
      <formula>$K$21&lt;&gt;""</formula>
    </cfRule>
  </conditionalFormatting>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enableFormatConditionsCalculation="0"/>
  <dimension ref="A1:P31"/>
  <sheetViews>
    <sheetView showGridLines="0" workbookViewId="0">
      <selection activeCell="A5" sqref="A5:C20"/>
    </sheetView>
  </sheetViews>
  <sheetFormatPr baseColWidth="10" defaultColWidth="8.83203125" defaultRowHeight="14" outlineLevelCol="1" x14ac:dyDescent="0"/>
  <cols>
    <col min="1" max="1" width="28.33203125" style="7" customWidth="1"/>
    <col min="2" max="2" width="20.1640625" customWidth="1"/>
    <col min="3" max="3" width="26.1640625" style="7" bestFit="1" customWidth="1"/>
    <col min="4" max="4" width="16.33203125" customWidth="1"/>
    <col min="5" max="5" width="3.33203125" customWidth="1"/>
    <col min="6" max="6" width="12.6640625" customWidth="1"/>
    <col min="7" max="7" width="3.33203125" customWidth="1"/>
    <col min="8" max="8" width="17.1640625" customWidth="1"/>
    <col min="9" max="9" width="3.33203125" customWidth="1"/>
    <col min="10" max="10" width="13.1640625" customWidth="1"/>
    <col min="11" max="11" width="3.33203125" customWidth="1"/>
    <col min="12" max="12" width="6.6640625" hidden="1" customWidth="1" outlineLevel="1"/>
    <col min="13" max="13" width="4.5" hidden="1" customWidth="1" outlineLevel="1"/>
    <col min="14" max="14" width="11.5" bestFit="1" customWidth="1" collapsed="1"/>
    <col min="15" max="15" width="10" bestFit="1" customWidth="1"/>
    <col min="16" max="16" width="9.6640625" bestFit="1" customWidth="1"/>
  </cols>
  <sheetData>
    <row r="1" spans="1:16" ht="15" thickBot="1">
      <c r="A1" s="109" t="s">
        <v>74</v>
      </c>
      <c r="B1" s="109"/>
      <c r="C1" s="109"/>
      <c r="D1" s="109"/>
      <c r="E1" s="109"/>
      <c r="F1" s="109"/>
      <c r="G1" s="109"/>
      <c r="H1" s="109"/>
      <c r="I1" s="109"/>
      <c r="J1" s="109"/>
      <c r="K1" s="109"/>
      <c r="L1" s="109"/>
      <c r="M1" s="109"/>
      <c r="N1" s="109"/>
    </row>
    <row r="2" spans="1:16" ht="16" thickTop="1" thickBot="1">
      <c r="A2" s="109"/>
      <c r="B2" s="109"/>
      <c r="C2" s="109"/>
      <c r="D2" s="109"/>
      <c r="E2" s="109"/>
      <c r="F2" s="109"/>
      <c r="G2" s="109"/>
      <c r="H2" s="109"/>
      <c r="I2" s="109"/>
      <c r="J2" s="109"/>
      <c r="K2" s="109"/>
      <c r="L2" s="109"/>
      <c r="M2" s="109"/>
      <c r="N2" s="109"/>
    </row>
    <row r="3" spans="1:16" ht="15" thickTop="1">
      <c r="A3" s="110"/>
      <c r="B3" s="110"/>
      <c r="C3" s="110"/>
      <c r="D3" s="110"/>
      <c r="E3" s="110"/>
      <c r="F3" s="110"/>
      <c r="G3" s="110"/>
      <c r="H3" s="110"/>
      <c r="I3" s="110"/>
      <c r="J3" s="110"/>
      <c r="K3" s="110"/>
      <c r="L3" s="110"/>
      <c r="M3" s="110"/>
      <c r="N3" s="110"/>
    </row>
    <row r="4" spans="1:16" ht="20" thickBot="1">
      <c r="A4" s="22"/>
      <c r="B4" s="22"/>
      <c r="C4" s="22"/>
      <c r="D4" s="22"/>
      <c r="E4" s="22"/>
      <c r="F4" s="22"/>
      <c r="G4" s="22"/>
      <c r="H4" s="22"/>
      <c r="I4" s="22"/>
      <c r="J4" s="22"/>
      <c r="K4" s="22"/>
      <c r="L4" s="22"/>
      <c r="M4" s="22"/>
      <c r="N4" s="22"/>
      <c r="O4" s="23"/>
    </row>
    <row r="5" spans="1:16" ht="15" customHeight="1" thickTop="1">
      <c r="A5" s="129" t="s">
        <v>75</v>
      </c>
      <c r="B5" s="126" t="s">
        <v>94</v>
      </c>
      <c r="C5" s="107"/>
      <c r="D5" s="108" t="s">
        <v>0</v>
      </c>
      <c r="E5" s="108"/>
      <c r="F5" s="108"/>
      <c r="G5" s="108"/>
      <c r="H5" s="108"/>
      <c r="I5" s="108"/>
      <c r="J5" s="108"/>
      <c r="K5" s="108"/>
      <c r="L5" s="18" t="s">
        <v>61</v>
      </c>
      <c r="M5" s="18"/>
      <c r="N5" s="107" t="s">
        <v>61</v>
      </c>
    </row>
    <row r="6" spans="1:16">
      <c r="A6" s="127"/>
      <c r="B6" s="127"/>
      <c r="C6" s="107"/>
      <c r="D6" s="134" t="s">
        <v>1</v>
      </c>
      <c r="E6" s="135"/>
      <c r="F6" s="135"/>
      <c r="G6" s="135"/>
      <c r="H6" s="135"/>
      <c r="I6" s="135"/>
      <c r="J6" s="135"/>
      <c r="K6" s="136"/>
      <c r="L6" s="19"/>
      <c r="M6" s="19"/>
      <c r="N6" s="107"/>
      <c r="O6" s="3"/>
    </row>
    <row r="7" spans="1:16" ht="22.5" customHeight="1">
      <c r="A7" s="128"/>
      <c r="B7" s="128"/>
      <c r="C7" s="108"/>
      <c r="D7" s="63" t="s">
        <v>2</v>
      </c>
      <c r="E7" s="64"/>
      <c r="F7" s="65" t="s">
        <v>3</v>
      </c>
      <c r="G7" s="64"/>
      <c r="H7" s="65" t="s">
        <v>4</v>
      </c>
      <c r="I7" s="64"/>
      <c r="J7" s="65" t="s">
        <v>5</v>
      </c>
      <c r="K7" s="64"/>
      <c r="L7" s="66" t="s">
        <v>69</v>
      </c>
      <c r="M7" s="66" t="s">
        <v>31</v>
      </c>
      <c r="N7" s="108"/>
    </row>
    <row r="8" spans="1:16" ht="40" customHeight="1">
      <c r="A8" s="123" t="s">
        <v>6</v>
      </c>
      <c r="B8" s="124" t="s">
        <v>91</v>
      </c>
      <c r="C8" s="34" t="s">
        <v>7</v>
      </c>
      <c r="D8" s="61" t="s">
        <v>19</v>
      </c>
      <c r="E8" s="67"/>
      <c r="F8" s="61" t="s">
        <v>20</v>
      </c>
      <c r="G8" s="68"/>
      <c r="H8" s="61" t="s">
        <v>21</v>
      </c>
      <c r="I8" s="68"/>
      <c r="J8" s="61" t="s">
        <v>22</v>
      </c>
      <c r="K8" s="68"/>
      <c r="L8" s="69" t="str">
        <f>IF(AND(K8&lt;&gt;"",K9&lt;&gt;"",K10&lt;&gt;""),18,IF($E8&lt;&gt;"",2,IF($G8&lt;&gt;"",7,IF($I8&lt;&gt;"",12,IF($K8&lt;&gt;"",17,"")))))</f>
        <v/>
      </c>
      <c r="M8" s="70" t="str">
        <f>IF(L8&lt;=4,4,IF(AND(L8&gt;=5,L8&lt;=9),4,IF(AND(L8&gt;=10,L8&lt;=14),4,IF(AND(L8&gt;=15,L8&lt;=18),3,""))))</f>
        <v/>
      </c>
      <c r="N8" s="132" t="str">
        <f>IF(OR(L8="",M8="",L9="",M9="",L10="",M10=""),"",ROUND((L8*M8+L9*M9+L10*M10)/(M8+M9+M10),0))</f>
        <v/>
      </c>
      <c r="P8" s="5" t="e">
        <f>N11/MID(J11,8,2)</f>
        <v>#VALUE!</v>
      </c>
    </row>
    <row r="9" spans="1:16" ht="28.5" customHeight="1">
      <c r="A9" s="123"/>
      <c r="B9" s="125"/>
      <c r="C9" s="34" t="s">
        <v>8</v>
      </c>
      <c r="D9" s="61" t="s">
        <v>23</v>
      </c>
      <c r="E9" s="71"/>
      <c r="F9" s="61" t="s">
        <v>24</v>
      </c>
      <c r="G9" s="72"/>
      <c r="H9" s="61" t="s">
        <v>25</v>
      </c>
      <c r="I9" s="72"/>
      <c r="J9" s="61" t="s">
        <v>26</v>
      </c>
      <c r="K9" s="72"/>
      <c r="L9" s="69" t="str">
        <f>IF(AND(K8&lt;&gt;"",K9&lt;&gt;"",K10&lt;&gt;""),18,IF($E9&lt;&gt;"",2,IF($G9&lt;&gt;"",7,IF($I9&lt;&gt;"",12,IF($K9&lt;&gt;"",17,"")))))</f>
        <v/>
      </c>
      <c r="M9" s="70" t="str">
        <f t="shared" ref="M9:M10" si="0">IF(L9&lt;=4,4,IF(AND(L9&gt;=5,L9&lt;=9),4,IF(AND(L9&gt;=10,L9&lt;=14),4,IF(AND(L9&gt;=15,L9&lt;=18),3,""))))</f>
        <v/>
      </c>
      <c r="N9" s="132"/>
    </row>
    <row r="10" spans="1:16" ht="35.25" customHeight="1">
      <c r="A10" s="123"/>
      <c r="B10" s="91" t="s">
        <v>92</v>
      </c>
      <c r="C10" s="34" t="s">
        <v>9</v>
      </c>
      <c r="D10" s="61" t="s">
        <v>28</v>
      </c>
      <c r="E10" s="71"/>
      <c r="F10" s="61" t="s">
        <v>27</v>
      </c>
      <c r="G10" s="72"/>
      <c r="H10" s="61" t="s">
        <v>29</v>
      </c>
      <c r="I10" s="72"/>
      <c r="J10" s="61" t="s">
        <v>30</v>
      </c>
      <c r="K10" s="72"/>
      <c r="L10" s="69" t="str">
        <f>IF(AND(K8&lt;&gt;"",K9&lt;&gt;"",K10&lt;&gt;""),18,IF($E10&lt;&gt;"",2,IF($G10&lt;&gt;"",7,IF($I10&lt;&gt;"",12,IF($K10&lt;&gt;"",17,"")))))</f>
        <v/>
      </c>
      <c r="M10" s="70" t="str">
        <f t="shared" si="0"/>
        <v/>
      </c>
      <c r="N10" s="133"/>
    </row>
    <row r="11" spans="1:16" ht="23.25" customHeight="1">
      <c r="A11" s="15"/>
      <c r="B11" s="8"/>
      <c r="C11" s="9"/>
      <c r="D11" s="75" t="s">
        <v>62</v>
      </c>
      <c r="E11" s="36" t="str">
        <f>IF(N8&lt;=4,N8,"")</f>
        <v/>
      </c>
      <c r="F11" s="76" t="s">
        <v>63</v>
      </c>
      <c r="G11" s="37" t="str">
        <f>IF(AND(N8&gt;=5,N8&lt;=9),N8,"")</f>
        <v/>
      </c>
      <c r="H11" s="75" t="s">
        <v>64</v>
      </c>
      <c r="I11" s="37" t="str">
        <f>IF(AND(N8&gt;=10,N8&lt;=14),N8,"")</f>
        <v/>
      </c>
      <c r="J11" s="75" t="s">
        <v>65</v>
      </c>
      <c r="K11" s="37" t="str">
        <f>IF(AND(N8&gt;=15,N8&lt;=18),N8,"")</f>
        <v/>
      </c>
      <c r="L11" s="77"/>
      <c r="M11" s="77"/>
      <c r="N11" s="42" t="str">
        <f>IF(E11&lt;&gt;"",E11,IF(G11&lt;&gt;"",G11,IF(I11&lt;&gt;"",I11,IF(K11&lt;&gt;"",K11,""))))</f>
        <v/>
      </c>
    </row>
    <row r="12" spans="1:16" ht="32.25" customHeight="1">
      <c r="A12" s="121" t="s">
        <v>17</v>
      </c>
      <c r="B12" s="92" t="s">
        <v>95</v>
      </c>
      <c r="C12" s="34" t="s">
        <v>10</v>
      </c>
      <c r="D12" s="61" t="s">
        <v>32</v>
      </c>
      <c r="E12" s="71"/>
      <c r="F12" s="61" t="s">
        <v>20</v>
      </c>
      <c r="G12" s="72"/>
      <c r="H12" s="61" t="s">
        <v>21</v>
      </c>
      <c r="I12" s="72"/>
      <c r="J12" s="61" t="s">
        <v>33</v>
      </c>
      <c r="K12" s="72"/>
      <c r="L12" s="69" t="str">
        <f>IF(AND(K12&lt;&gt;"",K13&lt;&gt;""),21,IF($E12&lt;&gt;"",2,IF($G12&lt;&gt;"",7.5,IF($I12&lt;&gt;"",13.5,IF($K12&lt;&gt;"",19,"")))))</f>
        <v/>
      </c>
      <c r="M12" s="70" t="str">
        <f>IF(L12&lt;=4,4,IF(AND(L12&gt;=5,L12&lt;=10),5,IF(AND(L12&gt;=11,L12&lt;=16),5,IF(AND(L12&gt;=17,L12&lt;=21),4,""))))</f>
        <v/>
      </c>
      <c r="N12" s="132" t="str">
        <f>IF(OR(L12="",M12="",L13="",M13=""),"",ROUND((L12*M12+L13*M13)/(M12+M13),0))</f>
        <v/>
      </c>
      <c r="P12" s="5" t="e">
        <f>N14/MID(J14,8,2)</f>
        <v>#VALUE!</v>
      </c>
    </row>
    <row r="13" spans="1:16" ht="32.25" customHeight="1">
      <c r="A13" s="122"/>
      <c r="B13" s="93" t="s">
        <v>96</v>
      </c>
      <c r="C13" s="62" t="s">
        <v>11</v>
      </c>
      <c r="D13" s="61" t="s">
        <v>28</v>
      </c>
      <c r="E13" s="78"/>
      <c r="F13" s="61" t="s">
        <v>36</v>
      </c>
      <c r="G13" s="79"/>
      <c r="H13" s="61" t="s">
        <v>35</v>
      </c>
      <c r="I13" s="79"/>
      <c r="J13" s="61" t="s">
        <v>34</v>
      </c>
      <c r="K13" s="79"/>
      <c r="L13" s="69" t="str">
        <f>IF(AND(K12&lt;&gt;"",K13&lt;&gt;""),21,IF($E13&lt;&gt;"",2,IF($G13&lt;&gt;"",7.5,IF($I13&lt;&gt;"",13.5,IF($K13&lt;&gt;"",19,"")))))</f>
        <v/>
      </c>
      <c r="M13" s="70" t="str">
        <f>IF(L13&lt;=4,4,IF(AND(L13&gt;=5,L13&lt;=10),5,IF(AND(L13&gt;=11,L13&lt;=16),5,IF(AND(L13&gt;=17,L13&lt;=21),4,""))))</f>
        <v/>
      </c>
      <c r="N13" s="133"/>
    </row>
    <row r="14" spans="1:16" ht="19.5" customHeight="1">
      <c r="A14" s="15"/>
      <c r="B14" s="8"/>
      <c r="C14" s="9"/>
      <c r="D14" s="75" t="s">
        <v>62</v>
      </c>
      <c r="E14" s="37" t="str">
        <f>IF(N12&lt;=4,N12,"")</f>
        <v/>
      </c>
      <c r="F14" s="75" t="s">
        <v>66</v>
      </c>
      <c r="G14" s="37" t="str">
        <f>IF(AND(N12&gt;=5,N12&lt;=10),N12,"")</f>
        <v/>
      </c>
      <c r="H14" s="75" t="s">
        <v>67</v>
      </c>
      <c r="I14" s="37" t="str">
        <f>IF(AND(N12&gt;=11,N12&lt;=16),N12,"")</f>
        <v/>
      </c>
      <c r="J14" s="75" t="s">
        <v>68</v>
      </c>
      <c r="K14" s="37" t="str">
        <f>IF(AND(N12&gt;=17,N12&lt;=21),N12,"")</f>
        <v/>
      </c>
      <c r="L14" s="80"/>
      <c r="M14" s="80"/>
      <c r="N14" s="42" t="str">
        <f>IF(E14&lt;&gt;"",E14,IF(G14&lt;&gt;"",G14,IF(I14&lt;&gt;"",I14,IF(K14&lt;&gt;"",K14,""))))</f>
        <v/>
      </c>
    </row>
    <row r="15" spans="1:16" ht="40" customHeight="1">
      <c r="A15" s="124" t="s">
        <v>90</v>
      </c>
      <c r="B15" s="124" t="s">
        <v>93</v>
      </c>
      <c r="C15" s="62" t="s">
        <v>12</v>
      </c>
      <c r="D15" s="61" t="s">
        <v>32</v>
      </c>
      <c r="E15" s="81"/>
      <c r="F15" s="61" t="s">
        <v>20</v>
      </c>
      <c r="G15" s="82"/>
      <c r="H15" s="61" t="s">
        <v>52</v>
      </c>
      <c r="I15" s="82"/>
      <c r="J15" s="61" t="s">
        <v>33</v>
      </c>
      <c r="K15" s="82"/>
      <c r="L15" s="69" t="str">
        <f>IF(AND(K15&lt;&gt;"",K16&lt;&gt;""),21,IF($E15&lt;&gt;"",2,IF($G15&lt;&gt;"",7.5,IF($I15&lt;&gt;"",13.5,IF($K15&lt;&gt;"",19,"")))))</f>
        <v/>
      </c>
      <c r="M15" s="70" t="str">
        <f>IF(L15&lt;=4,4,IF(AND(L15&gt;=5,L15&lt;=10),5,IF(AND(L15&gt;=11,L15&lt;=16),5,IF(AND(L15&gt;=17,L15&lt;=21),4,""))))</f>
        <v/>
      </c>
      <c r="N15" s="132" t="str">
        <f>IF(OR(L15="",M15="",L16="",M16=""),"",ROUND((L15*M15+L16*M16)/(M15+M16),0))</f>
        <v/>
      </c>
      <c r="P15" s="5" t="e">
        <f>N17/MID(J17,8,2)</f>
        <v>#VALUE!</v>
      </c>
    </row>
    <row r="16" spans="1:16" ht="33" customHeight="1">
      <c r="A16" s="125"/>
      <c r="B16" s="125"/>
      <c r="C16" s="34" t="s">
        <v>13</v>
      </c>
      <c r="D16" s="61" t="s">
        <v>28</v>
      </c>
      <c r="E16" s="78"/>
      <c r="F16" s="61" t="s">
        <v>36</v>
      </c>
      <c r="G16" s="79"/>
      <c r="H16" s="61" t="s">
        <v>53</v>
      </c>
      <c r="I16" s="79"/>
      <c r="J16" s="61" t="s">
        <v>34</v>
      </c>
      <c r="K16" s="79"/>
      <c r="L16" s="69" t="str">
        <f>IF(AND(K15&lt;&gt;"",K16&lt;&gt;""),21,IF($E16&lt;&gt;"",2,IF($G16&lt;&gt;"",7.5,IF($I16&lt;&gt;"",13.5,IF($K16&lt;&gt;"",19,"")))))</f>
        <v/>
      </c>
      <c r="M16" s="70" t="str">
        <f>IF(L16&lt;=4,4,IF(AND(L16&gt;=5,L16&lt;=10),5,IF(AND(L16&gt;=11,L16&lt;=16),5,IF(AND(L16&gt;=17,L16&lt;=21),4,""))))</f>
        <v/>
      </c>
      <c r="N16" s="133"/>
    </row>
    <row r="17" spans="1:16" ht="18.75" customHeight="1">
      <c r="A17" s="15"/>
      <c r="B17" s="8"/>
      <c r="C17" s="9"/>
      <c r="D17" s="75" t="s">
        <v>62</v>
      </c>
      <c r="E17" s="37" t="str">
        <f>IF(N15&lt;=4,N15,"")</f>
        <v/>
      </c>
      <c r="F17" s="75" t="s">
        <v>66</v>
      </c>
      <c r="G17" s="37" t="str">
        <f>IF(AND(N15&gt;=5,N15&lt;=10),N15,"")</f>
        <v/>
      </c>
      <c r="H17" s="75" t="s">
        <v>67</v>
      </c>
      <c r="I17" s="37" t="str">
        <f>IF(AND(N15&gt;=11,N15&lt;=16),N15,"")</f>
        <v/>
      </c>
      <c r="J17" s="75" t="s">
        <v>68</v>
      </c>
      <c r="K17" s="37" t="str">
        <f>IF(AND(N15&gt;=17,N15&lt;=21),N15,"")</f>
        <v/>
      </c>
      <c r="L17" s="80" t="str">
        <f t="shared" ref="L17" si="1">IF($E17&lt;&gt;"",2,IF($G17&lt;&gt;"",8,IF($I17&lt;&gt;"",13,IF($K17&lt;&gt;"",18,""))))</f>
        <v/>
      </c>
      <c r="M17" s="80" t="str">
        <f t="shared" ref="M17" si="2">IF(L17&lt;=4,4,IF(AND(L17&gt;=5,L17&lt;=10),5,IF(AND(L17&gt;=10,L17&lt;=16),5,IF(AND(L17&gt;=17,L17&lt;=21),4,""))))</f>
        <v/>
      </c>
      <c r="N17" s="42" t="str">
        <f>IF(E17&lt;&gt;"",E17,IF(G17&lt;&gt;"",G17,IF(I17&lt;&gt;"",I17,IF(K17&lt;&gt;"",K17,""))))</f>
        <v/>
      </c>
    </row>
    <row r="18" spans="1:16" ht="28.5" customHeight="1">
      <c r="A18" s="118" t="s">
        <v>18</v>
      </c>
      <c r="B18" s="123"/>
      <c r="C18" s="34" t="s">
        <v>14</v>
      </c>
      <c r="D18" s="61" t="s">
        <v>32</v>
      </c>
      <c r="E18" s="81"/>
      <c r="F18" s="61" t="s">
        <v>20</v>
      </c>
      <c r="G18" s="82"/>
      <c r="H18" s="61" t="s">
        <v>52</v>
      </c>
      <c r="I18" s="82"/>
      <c r="J18" s="61" t="s">
        <v>33</v>
      </c>
      <c r="K18" s="82"/>
      <c r="L18" s="69" t="str">
        <f>IF(AND($K$18&lt;&gt;"",$K$19&lt;&gt;"",$K$20&lt;&gt;""),15,IF($E18&lt;&gt;"",1.5,IF($G18&lt;&gt;"",5.5,IF($I18&lt;&gt;"",9.5,IF($K18&lt;&gt;"",14,"")))))</f>
        <v/>
      </c>
      <c r="M18" s="70" t="str">
        <f>IF(L18&lt;=3,3,IF(AND(L18&gt;=4,L18&lt;=7),3,IF(AND(L18&gt;=8,L18&lt;=11),3,IF(AND(L18&gt;=12,L18&lt;=15),3,""))))</f>
        <v/>
      </c>
      <c r="N18" s="132" t="str">
        <f>IF(OR(L18="",M18="",L19="",M19="",L20="",M20=""),"",ROUND((L18*M18+L19*M19+L20*M20)/(M18+M19+M20),0))</f>
        <v/>
      </c>
      <c r="P18" s="5" t="e">
        <f>N21/MID(J21,8,2)</f>
        <v>#VALUE!</v>
      </c>
    </row>
    <row r="19" spans="1:16" ht="28">
      <c r="A19" s="119"/>
      <c r="B19" s="123"/>
      <c r="C19" s="34" t="s">
        <v>15</v>
      </c>
      <c r="D19" s="61" t="s">
        <v>54</v>
      </c>
      <c r="E19" s="71"/>
      <c r="F19" s="61" t="s">
        <v>27</v>
      </c>
      <c r="G19" s="72"/>
      <c r="H19" s="61" t="s">
        <v>30</v>
      </c>
      <c r="I19" s="72"/>
      <c r="J19" s="61" t="s">
        <v>30</v>
      </c>
      <c r="K19" s="72"/>
      <c r="L19" s="69" t="str">
        <f t="shared" ref="L19:L20" si="3">IF(AND($K$18&lt;&gt;"",$K$19&lt;&gt;"",$K$20&lt;&gt;""),15,IF($E19&lt;&gt;"",1.5,IF($G19&lt;&gt;"",5.5,IF($I19&lt;&gt;"",9.5,IF($K19&lt;&gt;"",14,"")))))</f>
        <v/>
      </c>
      <c r="M19" s="70" t="str">
        <f t="shared" ref="M19:M20" si="4">IF(L19&lt;=3,3,IF(AND(L19&gt;=4,L19&lt;=7),3,IF(AND(L19&gt;=8,L19&lt;=11),3,IF(AND(L19&gt;=12,L19&lt;=15),3,""))))</f>
        <v/>
      </c>
      <c r="N19" s="132"/>
    </row>
    <row r="20" spans="1:16" ht="26" customHeight="1">
      <c r="A20" s="120"/>
      <c r="B20" s="123"/>
      <c r="C20" s="62" t="s">
        <v>16</v>
      </c>
      <c r="D20" s="61" t="s">
        <v>28</v>
      </c>
      <c r="E20" s="78"/>
      <c r="F20" s="61" t="s">
        <v>20</v>
      </c>
      <c r="G20" s="79"/>
      <c r="H20" s="61" t="s">
        <v>55</v>
      </c>
      <c r="I20" s="79"/>
      <c r="J20" s="61" t="s">
        <v>56</v>
      </c>
      <c r="K20" s="79"/>
      <c r="L20" s="69" t="str">
        <f t="shared" si="3"/>
        <v/>
      </c>
      <c r="M20" s="70" t="str">
        <f t="shared" si="4"/>
        <v/>
      </c>
      <c r="N20" s="133"/>
    </row>
    <row r="21" spans="1:16">
      <c r="A21" s="83"/>
      <c r="B21" s="83"/>
      <c r="C21" s="83"/>
      <c r="D21" s="84" t="s">
        <v>70</v>
      </c>
      <c r="E21" s="37" t="str">
        <f>IF(N18&lt;=3,N18,"")</f>
        <v/>
      </c>
      <c r="F21" s="75" t="s">
        <v>71</v>
      </c>
      <c r="G21" s="37" t="str">
        <f>IF(AND(N18&gt;=4,N18&lt;=7),N18,"")</f>
        <v/>
      </c>
      <c r="H21" s="75" t="s">
        <v>72</v>
      </c>
      <c r="I21" s="37" t="str">
        <f>IF(AND(N18&gt;=8,N18&lt;=11),N18,"")</f>
        <v/>
      </c>
      <c r="J21" s="75" t="s">
        <v>73</v>
      </c>
      <c r="K21" s="37" t="str">
        <f>IF(AND(N18&gt;=12,N18&lt;=15),N18,"")</f>
        <v/>
      </c>
      <c r="L21" s="80"/>
      <c r="M21" s="80"/>
      <c r="N21" s="42" t="str">
        <f>IF(E21&lt;&gt;"",E21,IF(G21&lt;&gt;"",G21,IF(I21&lt;&gt;"",I21,IF(K21&lt;&gt;"",K21,""))))</f>
        <v/>
      </c>
    </row>
    <row r="22" spans="1:16" ht="14.25" customHeight="1">
      <c r="A22" s="85"/>
      <c r="B22" s="85"/>
      <c r="C22" s="85"/>
      <c r="D22" s="86"/>
      <c r="E22" s="85"/>
      <c r="F22" s="87"/>
      <c r="G22" s="85"/>
      <c r="H22" s="87"/>
      <c r="I22" s="87"/>
      <c r="J22" s="130" t="s">
        <v>37</v>
      </c>
      <c r="K22" s="131"/>
      <c r="L22" s="73"/>
      <c r="M22" s="74"/>
      <c r="N22" s="88" t="str">
        <f>IF(OR(N11="",N14="",N17="",N21=""),"",ROUND(SUM(N11,N14,N17,N21),0))</f>
        <v/>
      </c>
    </row>
    <row r="23" spans="1:16">
      <c r="A23" s="89" t="s">
        <v>77</v>
      </c>
      <c r="B23" s="89" t="s">
        <v>76</v>
      </c>
      <c r="C23" s="85"/>
      <c r="D23" s="86"/>
      <c r="E23" s="85"/>
      <c r="F23" s="16"/>
      <c r="G23" s="85"/>
      <c r="H23" s="16"/>
      <c r="I23" s="87"/>
      <c r="J23" s="130" t="s">
        <v>51</v>
      </c>
      <c r="K23" s="130"/>
      <c r="L23" s="73"/>
      <c r="M23" s="74"/>
      <c r="N23" s="90" t="str">
        <f>IF(N22&lt;=2,1,IF(AND(N22&gt;=3,N22&lt;=4),2,IF(AND(N22&gt;=5,N22&lt;=8),3,IF(AND(N22&gt;=9,N22&lt;=12),4,IF(AND(N22&gt;=13,N22&lt;=16),5,IF(AND(N22&gt;=17,N22&lt;=21),6,IF(AND(N22&gt;=22,N22&lt;=26),7,IF(AND(N22&gt;=27,N22&lt;=31),8,IF(AND(N22&gt;=32,N22&lt;=36),9,IF(AND(N22&gt;=37,N22&lt;=42),10,IF(AND(N22&gt;=43,N22&lt;=48),11,IF(AND(N22&gt;=49,N22&lt;=54),12,IF(AND(N22&gt;=55,N22&lt;=61),13,IF(AND(N22&gt;=62,N22&lt;=68),14,IF(AND(N22&gt;=69,N22&lt;=75),15,"")))))))))))))))</f>
        <v/>
      </c>
    </row>
    <row r="24" spans="1:16">
      <c r="A24" s="54"/>
      <c r="B24" s="47"/>
      <c r="D24" s="1"/>
      <c r="F24" s="2"/>
      <c r="H24" s="2"/>
      <c r="J24" s="2"/>
    </row>
    <row r="25" spans="1:16">
      <c r="A25" s="17"/>
      <c r="B25" s="13"/>
      <c r="D25" s="4"/>
      <c r="E25" s="4"/>
      <c r="F25" s="4"/>
      <c r="G25" s="4"/>
      <c r="H25" s="4"/>
      <c r="I25" s="4"/>
      <c r="J25" s="4"/>
      <c r="K25" s="4"/>
      <c r="L25" s="4"/>
      <c r="M25" s="4"/>
      <c r="N25" s="4"/>
      <c r="O25" s="4"/>
      <c r="P25" s="4"/>
    </row>
    <row r="26" spans="1:16">
      <c r="A26" s="17"/>
      <c r="B26" s="4"/>
      <c r="D26" s="4"/>
      <c r="E26" s="4"/>
      <c r="F26" s="4"/>
      <c r="G26" s="4"/>
      <c r="H26" s="4"/>
      <c r="I26" s="4"/>
      <c r="J26" s="4"/>
      <c r="K26" s="4"/>
      <c r="L26" s="14"/>
      <c r="M26" s="4"/>
      <c r="N26" s="4"/>
      <c r="O26" s="4"/>
      <c r="P26" s="4"/>
    </row>
    <row r="27" spans="1:16">
      <c r="A27" s="17"/>
      <c r="D27" s="1"/>
      <c r="F27" s="2"/>
      <c r="H27" s="2"/>
      <c r="J27" s="2"/>
    </row>
    <row r="28" spans="1:16">
      <c r="A28" s="17"/>
    </row>
    <row r="29" spans="1:16">
      <c r="A29" s="17"/>
    </row>
    <row r="30" spans="1:16" ht="15" customHeight="1"/>
    <row r="31" spans="1:16" ht="84.75" customHeight="1"/>
  </sheetData>
  <mergeCells count="20">
    <mergeCell ref="A1:N3"/>
    <mergeCell ref="A5:A7"/>
    <mergeCell ref="B5:B7"/>
    <mergeCell ref="C5:C7"/>
    <mergeCell ref="D5:K5"/>
    <mergeCell ref="N5:N7"/>
    <mergeCell ref="D6:K6"/>
    <mergeCell ref="A8:A10"/>
    <mergeCell ref="B8:B9"/>
    <mergeCell ref="N8:N10"/>
    <mergeCell ref="A12:A13"/>
    <mergeCell ref="N12:N13"/>
    <mergeCell ref="J22:K22"/>
    <mergeCell ref="J23:K23"/>
    <mergeCell ref="A15:A16"/>
    <mergeCell ref="B15:B16"/>
    <mergeCell ref="N15:N16"/>
    <mergeCell ref="A18:A20"/>
    <mergeCell ref="B18:B20"/>
    <mergeCell ref="N18:N20"/>
  </mergeCells>
  <conditionalFormatting sqref="D11">
    <cfRule type="expression" dxfId="379" priority="16">
      <formula>$E$11&lt;&gt;""</formula>
    </cfRule>
    <cfRule type="expression" dxfId="378" priority="19">
      <formula>$N$8&lt;=4</formula>
    </cfRule>
  </conditionalFormatting>
  <conditionalFormatting sqref="F11">
    <cfRule type="expression" dxfId="377" priority="15">
      <formula>$G$11&lt;&gt;""</formula>
    </cfRule>
    <cfRule type="expression" dxfId="376" priority="18">
      <formula>"e($N$3&gt;=5;$N$3&lt;=9)"</formula>
    </cfRule>
  </conditionalFormatting>
  <conditionalFormatting sqref="H11">
    <cfRule type="expression" dxfId="375" priority="14">
      <formula>$I$11&lt;&gt;""</formula>
    </cfRule>
    <cfRule type="expression" dxfId="374" priority="17">
      <formula>AND(N8&gt;=10,N8&lt;=10)</formula>
    </cfRule>
  </conditionalFormatting>
  <conditionalFormatting sqref="J11">
    <cfRule type="expression" dxfId="373" priority="13">
      <formula>$K$11&lt;&gt;""</formula>
    </cfRule>
  </conditionalFormatting>
  <conditionalFormatting sqref="D14">
    <cfRule type="expression" dxfId="372" priority="12">
      <formula>$E$14&lt;&gt;""</formula>
    </cfRule>
  </conditionalFormatting>
  <conditionalFormatting sqref="F14">
    <cfRule type="expression" dxfId="371" priority="11">
      <formula>$G$14&lt;&gt;""</formula>
    </cfRule>
  </conditionalFormatting>
  <conditionalFormatting sqref="H14">
    <cfRule type="expression" dxfId="370" priority="10">
      <formula>$I$14&lt;&gt;""</formula>
    </cfRule>
  </conditionalFormatting>
  <conditionalFormatting sqref="J14">
    <cfRule type="expression" dxfId="369" priority="9">
      <formula>$K$14&lt;&gt;""</formula>
    </cfRule>
  </conditionalFormatting>
  <conditionalFormatting sqref="D17">
    <cfRule type="expression" dxfId="368" priority="8">
      <formula>$E$17&lt;&gt;""</formula>
    </cfRule>
  </conditionalFormatting>
  <conditionalFormatting sqref="F17">
    <cfRule type="expression" dxfId="367" priority="7">
      <formula>G17&lt;&gt;""</formula>
    </cfRule>
  </conditionalFormatting>
  <conditionalFormatting sqref="H17">
    <cfRule type="expression" dxfId="366" priority="6">
      <formula>$I$17&lt;&gt;""</formula>
    </cfRule>
  </conditionalFormatting>
  <conditionalFormatting sqref="J17">
    <cfRule type="expression" dxfId="365" priority="5">
      <formula>$K$17&lt;&gt;""</formula>
    </cfRule>
  </conditionalFormatting>
  <conditionalFormatting sqref="D21">
    <cfRule type="expression" dxfId="364" priority="4">
      <formula>$E$21&lt;&gt;""</formula>
    </cfRule>
  </conditionalFormatting>
  <conditionalFormatting sqref="F21">
    <cfRule type="expression" dxfId="363" priority="3">
      <formula>$G$21&lt;&gt;""</formula>
    </cfRule>
  </conditionalFormatting>
  <conditionalFormatting sqref="H21">
    <cfRule type="expression" dxfId="362" priority="2">
      <formula>$I$21&lt;&gt;""</formula>
    </cfRule>
  </conditionalFormatting>
  <conditionalFormatting sqref="J21">
    <cfRule type="expression" dxfId="361" priority="1">
      <formula>$K$21&lt;&gt;""</formula>
    </cfRule>
  </conditionalFormatting>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5" enableFormatConditionsCalculation="0"/>
  <dimension ref="A1:P31"/>
  <sheetViews>
    <sheetView showGridLines="0" workbookViewId="0">
      <selection activeCell="A5" sqref="A5:C20"/>
    </sheetView>
  </sheetViews>
  <sheetFormatPr baseColWidth="10" defaultColWidth="8.83203125" defaultRowHeight="14" outlineLevelCol="1" x14ac:dyDescent="0"/>
  <cols>
    <col min="1" max="1" width="28.33203125" style="7" customWidth="1"/>
    <col min="2" max="2" width="20.1640625" customWidth="1"/>
    <col min="3" max="3" width="26.1640625" style="7" bestFit="1" customWidth="1"/>
    <col min="4" max="4" width="16.33203125" customWidth="1"/>
    <col min="5" max="5" width="3.33203125" customWidth="1"/>
    <col min="6" max="6" width="12.6640625" customWidth="1"/>
    <col min="7" max="7" width="3.33203125" customWidth="1"/>
    <col min="8" max="8" width="17.1640625" customWidth="1"/>
    <col min="9" max="9" width="3.33203125" customWidth="1"/>
    <col min="10" max="10" width="13.1640625" customWidth="1"/>
    <col min="11" max="11" width="3.33203125" customWidth="1"/>
    <col min="12" max="12" width="6.6640625" hidden="1" customWidth="1" outlineLevel="1"/>
    <col min="13" max="13" width="4.5" hidden="1" customWidth="1" outlineLevel="1"/>
    <col min="14" max="14" width="11.5" bestFit="1" customWidth="1" collapsed="1"/>
    <col min="15" max="15" width="10" bestFit="1" customWidth="1"/>
    <col min="16" max="16" width="9.6640625" bestFit="1" customWidth="1"/>
  </cols>
  <sheetData>
    <row r="1" spans="1:16" ht="15" thickBot="1">
      <c r="A1" s="109" t="s">
        <v>74</v>
      </c>
      <c r="B1" s="109"/>
      <c r="C1" s="109"/>
      <c r="D1" s="109"/>
      <c r="E1" s="109"/>
      <c r="F1" s="109"/>
      <c r="G1" s="109"/>
      <c r="H1" s="109"/>
      <c r="I1" s="109"/>
      <c r="J1" s="109"/>
      <c r="K1" s="109"/>
      <c r="L1" s="109"/>
      <c r="M1" s="109"/>
      <c r="N1" s="109"/>
    </row>
    <row r="2" spans="1:16" ht="16" thickTop="1" thickBot="1">
      <c r="A2" s="109"/>
      <c r="B2" s="109"/>
      <c r="C2" s="109"/>
      <c r="D2" s="109"/>
      <c r="E2" s="109"/>
      <c r="F2" s="109"/>
      <c r="G2" s="109"/>
      <c r="H2" s="109"/>
      <c r="I2" s="109"/>
      <c r="J2" s="109"/>
      <c r="K2" s="109"/>
      <c r="L2" s="109"/>
      <c r="M2" s="109"/>
      <c r="N2" s="109"/>
    </row>
    <row r="3" spans="1:16" ht="15" thickTop="1">
      <c r="A3" s="110"/>
      <c r="B3" s="110"/>
      <c r="C3" s="110"/>
      <c r="D3" s="110"/>
      <c r="E3" s="110"/>
      <c r="F3" s="110"/>
      <c r="G3" s="110"/>
      <c r="H3" s="110"/>
      <c r="I3" s="110"/>
      <c r="J3" s="110"/>
      <c r="K3" s="110"/>
      <c r="L3" s="110"/>
      <c r="M3" s="110"/>
      <c r="N3" s="110"/>
    </row>
    <row r="4" spans="1:16" ht="20" thickBot="1">
      <c r="A4" s="22"/>
      <c r="B4" s="22"/>
      <c r="C4" s="22"/>
      <c r="D4" s="22"/>
      <c r="E4" s="22"/>
      <c r="F4" s="22"/>
      <c r="G4" s="22"/>
      <c r="H4" s="22"/>
      <c r="I4" s="22"/>
      <c r="J4" s="22"/>
      <c r="K4" s="22"/>
      <c r="L4" s="22"/>
      <c r="M4" s="22"/>
      <c r="N4" s="22"/>
      <c r="O4" s="23"/>
    </row>
    <row r="5" spans="1:16" ht="15" customHeight="1" thickTop="1">
      <c r="A5" s="129" t="s">
        <v>75</v>
      </c>
      <c r="B5" s="126" t="s">
        <v>94</v>
      </c>
      <c r="C5" s="107"/>
      <c r="D5" s="108" t="s">
        <v>0</v>
      </c>
      <c r="E5" s="108"/>
      <c r="F5" s="108"/>
      <c r="G5" s="108"/>
      <c r="H5" s="108"/>
      <c r="I5" s="108"/>
      <c r="J5" s="108"/>
      <c r="K5" s="108"/>
      <c r="L5" s="18" t="s">
        <v>61</v>
      </c>
      <c r="M5" s="18"/>
      <c r="N5" s="107" t="s">
        <v>61</v>
      </c>
    </row>
    <row r="6" spans="1:16">
      <c r="A6" s="127"/>
      <c r="B6" s="127"/>
      <c r="C6" s="107"/>
      <c r="D6" s="134" t="s">
        <v>1</v>
      </c>
      <c r="E6" s="135"/>
      <c r="F6" s="135"/>
      <c r="G6" s="135"/>
      <c r="H6" s="135"/>
      <c r="I6" s="135"/>
      <c r="J6" s="135"/>
      <c r="K6" s="136"/>
      <c r="L6" s="19"/>
      <c r="M6" s="19"/>
      <c r="N6" s="107"/>
      <c r="O6" s="3"/>
    </row>
    <row r="7" spans="1:16" ht="22.5" customHeight="1">
      <c r="A7" s="128"/>
      <c r="B7" s="128"/>
      <c r="C7" s="108"/>
      <c r="D7" s="63" t="s">
        <v>2</v>
      </c>
      <c r="E7" s="64"/>
      <c r="F7" s="65" t="s">
        <v>3</v>
      </c>
      <c r="G7" s="64"/>
      <c r="H7" s="65" t="s">
        <v>4</v>
      </c>
      <c r="I7" s="64"/>
      <c r="J7" s="65" t="s">
        <v>5</v>
      </c>
      <c r="K7" s="64"/>
      <c r="L7" s="66" t="s">
        <v>69</v>
      </c>
      <c r="M7" s="66" t="s">
        <v>31</v>
      </c>
      <c r="N7" s="108"/>
    </row>
    <row r="8" spans="1:16" ht="40" customHeight="1">
      <c r="A8" s="123" t="s">
        <v>6</v>
      </c>
      <c r="B8" s="124" t="s">
        <v>91</v>
      </c>
      <c r="C8" s="34" t="s">
        <v>7</v>
      </c>
      <c r="D8" s="61" t="s">
        <v>19</v>
      </c>
      <c r="E8" s="67"/>
      <c r="F8" s="61" t="s">
        <v>20</v>
      </c>
      <c r="G8" s="68"/>
      <c r="H8" s="61" t="s">
        <v>21</v>
      </c>
      <c r="I8" s="68"/>
      <c r="J8" s="61" t="s">
        <v>22</v>
      </c>
      <c r="K8" s="68"/>
      <c r="L8" s="69" t="str">
        <f>IF(AND(K8&lt;&gt;"",K9&lt;&gt;"",K10&lt;&gt;""),18,IF($E8&lt;&gt;"",2,IF($G8&lt;&gt;"",7,IF($I8&lt;&gt;"",12,IF($K8&lt;&gt;"",17,"")))))</f>
        <v/>
      </c>
      <c r="M8" s="70" t="str">
        <f>IF(L8&lt;=4,4,IF(AND(L8&gt;=5,L8&lt;=9),4,IF(AND(L8&gt;=10,L8&lt;=14),4,IF(AND(L8&gt;=15,L8&lt;=18),3,""))))</f>
        <v/>
      </c>
      <c r="N8" s="132" t="str">
        <f>IF(OR(L8="",M8="",L9="",M9="",L10="",M10=""),"",ROUND((L8*M8+L9*M9+L10*M10)/(M8+M9+M10),0))</f>
        <v/>
      </c>
      <c r="P8" s="5" t="e">
        <f>N11/MID(J11,8,2)</f>
        <v>#VALUE!</v>
      </c>
    </row>
    <row r="9" spans="1:16" ht="28.5" customHeight="1">
      <c r="A9" s="123"/>
      <c r="B9" s="125"/>
      <c r="C9" s="34" t="s">
        <v>8</v>
      </c>
      <c r="D9" s="61" t="s">
        <v>23</v>
      </c>
      <c r="E9" s="71"/>
      <c r="F9" s="61" t="s">
        <v>24</v>
      </c>
      <c r="G9" s="72"/>
      <c r="H9" s="61" t="s">
        <v>25</v>
      </c>
      <c r="I9" s="72"/>
      <c r="J9" s="61" t="s">
        <v>26</v>
      </c>
      <c r="K9" s="72"/>
      <c r="L9" s="69" t="str">
        <f>IF(AND(K8&lt;&gt;"",K9&lt;&gt;"",K10&lt;&gt;""),18,IF($E9&lt;&gt;"",2,IF($G9&lt;&gt;"",7,IF($I9&lt;&gt;"",12,IF($K9&lt;&gt;"",17,"")))))</f>
        <v/>
      </c>
      <c r="M9" s="70" t="str">
        <f t="shared" ref="M9:M10" si="0">IF(L9&lt;=4,4,IF(AND(L9&gt;=5,L9&lt;=9),4,IF(AND(L9&gt;=10,L9&lt;=14),4,IF(AND(L9&gt;=15,L9&lt;=18),3,""))))</f>
        <v/>
      </c>
      <c r="N9" s="132"/>
    </row>
    <row r="10" spans="1:16" ht="35.25" customHeight="1">
      <c r="A10" s="123"/>
      <c r="B10" s="91" t="s">
        <v>92</v>
      </c>
      <c r="C10" s="34" t="s">
        <v>9</v>
      </c>
      <c r="D10" s="61" t="s">
        <v>28</v>
      </c>
      <c r="E10" s="71"/>
      <c r="F10" s="61" t="s">
        <v>27</v>
      </c>
      <c r="G10" s="72"/>
      <c r="H10" s="61" t="s">
        <v>29</v>
      </c>
      <c r="I10" s="72"/>
      <c r="J10" s="61" t="s">
        <v>30</v>
      </c>
      <c r="K10" s="72"/>
      <c r="L10" s="69" t="str">
        <f>IF(AND(K8&lt;&gt;"",K9&lt;&gt;"",K10&lt;&gt;""),18,IF($E10&lt;&gt;"",2,IF($G10&lt;&gt;"",7,IF($I10&lt;&gt;"",12,IF($K10&lt;&gt;"",17,"")))))</f>
        <v/>
      </c>
      <c r="M10" s="70" t="str">
        <f t="shared" si="0"/>
        <v/>
      </c>
      <c r="N10" s="133"/>
    </row>
    <row r="11" spans="1:16" ht="23.25" customHeight="1">
      <c r="A11" s="15"/>
      <c r="B11" s="8"/>
      <c r="C11" s="9"/>
      <c r="D11" s="75" t="s">
        <v>62</v>
      </c>
      <c r="E11" s="36" t="str">
        <f>IF(N8&lt;=4,N8,"")</f>
        <v/>
      </c>
      <c r="F11" s="76" t="s">
        <v>63</v>
      </c>
      <c r="G11" s="37" t="str">
        <f>IF(AND(N8&gt;=5,N8&lt;=9),N8,"")</f>
        <v/>
      </c>
      <c r="H11" s="75" t="s">
        <v>64</v>
      </c>
      <c r="I11" s="37" t="str">
        <f>IF(AND(N8&gt;=10,N8&lt;=14),N8,"")</f>
        <v/>
      </c>
      <c r="J11" s="75" t="s">
        <v>65</v>
      </c>
      <c r="K11" s="37" t="str">
        <f>IF(AND(N8&gt;=15,N8&lt;=18),N8,"")</f>
        <v/>
      </c>
      <c r="L11" s="77"/>
      <c r="M11" s="77"/>
      <c r="N11" s="42" t="str">
        <f>IF(E11&lt;&gt;"",E11,IF(G11&lt;&gt;"",G11,IF(I11&lt;&gt;"",I11,IF(K11&lt;&gt;"",K11,""))))</f>
        <v/>
      </c>
    </row>
    <row r="12" spans="1:16" ht="32.25" customHeight="1">
      <c r="A12" s="121" t="s">
        <v>17</v>
      </c>
      <c r="B12" s="92" t="s">
        <v>95</v>
      </c>
      <c r="C12" s="34" t="s">
        <v>10</v>
      </c>
      <c r="D12" s="61" t="s">
        <v>32</v>
      </c>
      <c r="E12" s="71"/>
      <c r="F12" s="61" t="s">
        <v>20</v>
      </c>
      <c r="G12" s="72"/>
      <c r="H12" s="61" t="s">
        <v>21</v>
      </c>
      <c r="I12" s="72"/>
      <c r="J12" s="61" t="s">
        <v>33</v>
      </c>
      <c r="K12" s="72"/>
      <c r="L12" s="69" t="str">
        <f>IF(AND(K12&lt;&gt;"",K13&lt;&gt;""),21,IF($E12&lt;&gt;"",2,IF($G12&lt;&gt;"",7.5,IF($I12&lt;&gt;"",13.5,IF($K12&lt;&gt;"",19,"")))))</f>
        <v/>
      </c>
      <c r="M12" s="70" t="str">
        <f>IF(L12&lt;=4,4,IF(AND(L12&gt;=5,L12&lt;=10),5,IF(AND(L12&gt;=11,L12&lt;=16),5,IF(AND(L12&gt;=17,L12&lt;=21),4,""))))</f>
        <v/>
      </c>
      <c r="N12" s="132" t="str">
        <f>IF(OR(L12="",M12="",L13="",M13=""),"",ROUND((L12*M12+L13*M13)/(M12+M13),0))</f>
        <v/>
      </c>
      <c r="P12" s="5" t="e">
        <f>N14/MID(J14,8,2)</f>
        <v>#VALUE!</v>
      </c>
    </row>
    <row r="13" spans="1:16" ht="32.25" customHeight="1">
      <c r="A13" s="122"/>
      <c r="B13" s="93" t="s">
        <v>96</v>
      </c>
      <c r="C13" s="62" t="s">
        <v>11</v>
      </c>
      <c r="D13" s="61" t="s">
        <v>28</v>
      </c>
      <c r="E13" s="78"/>
      <c r="F13" s="61" t="s">
        <v>36</v>
      </c>
      <c r="G13" s="79"/>
      <c r="H13" s="61" t="s">
        <v>35</v>
      </c>
      <c r="I13" s="79"/>
      <c r="J13" s="61" t="s">
        <v>34</v>
      </c>
      <c r="K13" s="79"/>
      <c r="L13" s="69" t="str">
        <f>IF(AND(K12&lt;&gt;"",K13&lt;&gt;""),21,IF($E13&lt;&gt;"",2,IF($G13&lt;&gt;"",7.5,IF($I13&lt;&gt;"",13.5,IF($K13&lt;&gt;"",19,"")))))</f>
        <v/>
      </c>
      <c r="M13" s="70" t="str">
        <f>IF(L13&lt;=4,4,IF(AND(L13&gt;=5,L13&lt;=10),5,IF(AND(L13&gt;=11,L13&lt;=16),5,IF(AND(L13&gt;=17,L13&lt;=21),4,""))))</f>
        <v/>
      </c>
      <c r="N13" s="133"/>
    </row>
    <row r="14" spans="1:16" ht="19.5" customHeight="1">
      <c r="A14" s="15"/>
      <c r="B14" s="8"/>
      <c r="C14" s="9"/>
      <c r="D14" s="75" t="s">
        <v>62</v>
      </c>
      <c r="E14" s="37" t="str">
        <f>IF(N12&lt;=4,N12,"")</f>
        <v/>
      </c>
      <c r="F14" s="75" t="s">
        <v>66</v>
      </c>
      <c r="G14" s="37" t="str">
        <f>IF(AND(N12&gt;=5,N12&lt;=10),N12,"")</f>
        <v/>
      </c>
      <c r="H14" s="75" t="s">
        <v>67</v>
      </c>
      <c r="I14" s="37" t="str">
        <f>IF(AND(N12&gt;=11,N12&lt;=16),N12,"")</f>
        <v/>
      </c>
      <c r="J14" s="75" t="s">
        <v>68</v>
      </c>
      <c r="K14" s="37" t="str">
        <f>IF(AND(N12&gt;=17,N12&lt;=21),N12,"")</f>
        <v/>
      </c>
      <c r="L14" s="80"/>
      <c r="M14" s="80"/>
      <c r="N14" s="42" t="str">
        <f>IF(E14&lt;&gt;"",E14,IF(G14&lt;&gt;"",G14,IF(I14&lt;&gt;"",I14,IF(K14&lt;&gt;"",K14,""))))</f>
        <v/>
      </c>
    </row>
    <row r="15" spans="1:16" ht="40" customHeight="1">
      <c r="A15" s="124" t="s">
        <v>90</v>
      </c>
      <c r="B15" s="124" t="s">
        <v>93</v>
      </c>
      <c r="C15" s="62" t="s">
        <v>12</v>
      </c>
      <c r="D15" s="61" t="s">
        <v>32</v>
      </c>
      <c r="E15" s="81"/>
      <c r="F15" s="61" t="s">
        <v>20</v>
      </c>
      <c r="G15" s="82"/>
      <c r="H15" s="61" t="s">
        <v>52</v>
      </c>
      <c r="I15" s="82"/>
      <c r="J15" s="61" t="s">
        <v>33</v>
      </c>
      <c r="K15" s="82"/>
      <c r="L15" s="69" t="str">
        <f>IF(AND(K15&lt;&gt;"",K16&lt;&gt;""),21,IF($E15&lt;&gt;"",2,IF($G15&lt;&gt;"",7.5,IF($I15&lt;&gt;"",13.5,IF($K15&lt;&gt;"",19,"")))))</f>
        <v/>
      </c>
      <c r="M15" s="70" t="str">
        <f>IF(L15&lt;=4,4,IF(AND(L15&gt;=5,L15&lt;=10),5,IF(AND(L15&gt;=11,L15&lt;=16),5,IF(AND(L15&gt;=17,L15&lt;=21),4,""))))</f>
        <v/>
      </c>
      <c r="N15" s="132" t="str">
        <f>IF(OR(L15="",M15="",L16="",M16=""),"",ROUND((L15*M15+L16*M16)/(M15+M16),0))</f>
        <v/>
      </c>
      <c r="P15" s="5" t="e">
        <f>N17/MID(J17,8,2)</f>
        <v>#VALUE!</v>
      </c>
    </row>
    <row r="16" spans="1:16" ht="33" customHeight="1">
      <c r="A16" s="125"/>
      <c r="B16" s="125"/>
      <c r="C16" s="34" t="s">
        <v>13</v>
      </c>
      <c r="D16" s="61" t="s">
        <v>28</v>
      </c>
      <c r="E16" s="78"/>
      <c r="F16" s="61" t="s">
        <v>36</v>
      </c>
      <c r="G16" s="79"/>
      <c r="H16" s="61" t="s">
        <v>53</v>
      </c>
      <c r="I16" s="79"/>
      <c r="J16" s="61" t="s">
        <v>34</v>
      </c>
      <c r="K16" s="79"/>
      <c r="L16" s="69" t="str">
        <f>IF(AND(K15&lt;&gt;"",K16&lt;&gt;""),21,IF($E16&lt;&gt;"",2,IF($G16&lt;&gt;"",7.5,IF($I16&lt;&gt;"",13.5,IF($K16&lt;&gt;"",19,"")))))</f>
        <v/>
      </c>
      <c r="M16" s="70" t="str">
        <f>IF(L16&lt;=4,4,IF(AND(L16&gt;=5,L16&lt;=10),5,IF(AND(L16&gt;=11,L16&lt;=16),5,IF(AND(L16&gt;=17,L16&lt;=21),4,""))))</f>
        <v/>
      </c>
      <c r="N16" s="133"/>
    </row>
    <row r="17" spans="1:16" ht="18.75" customHeight="1">
      <c r="A17" s="15"/>
      <c r="B17" s="8"/>
      <c r="C17" s="9"/>
      <c r="D17" s="75" t="s">
        <v>62</v>
      </c>
      <c r="E17" s="37" t="str">
        <f>IF(N15&lt;=4,N15,"")</f>
        <v/>
      </c>
      <c r="F17" s="75" t="s">
        <v>66</v>
      </c>
      <c r="G17" s="37" t="str">
        <f>IF(AND(N15&gt;=5,N15&lt;=10),N15,"")</f>
        <v/>
      </c>
      <c r="H17" s="75" t="s">
        <v>67</v>
      </c>
      <c r="I17" s="37" t="str">
        <f>IF(AND(N15&gt;=11,N15&lt;=16),N15,"")</f>
        <v/>
      </c>
      <c r="J17" s="75" t="s">
        <v>68</v>
      </c>
      <c r="K17" s="37" t="str">
        <f>IF(AND(N15&gt;=17,N15&lt;=21),N15,"")</f>
        <v/>
      </c>
      <c r="L17" s="80" t="str">
        <f t="shared" ref="L17" si="1">IF($E17&lt;&gt;"",2,IF($G17&lt;&gt;"",8,IF($I17&lt;&gt;"",13,IF($K17&lt;&gt;"",18,""))))</f>
        <v/>
      </c>
      <c r="M17" s="80" t="str">
        <f t="shared" ref="M17" si="2">IF(L17&lt;=4,4,IF(AND(L17&gt;=5,L17&lt;=10),5,IF(AND(L17&gt;=10,L17&lt;=16),5,IF(AND(L17&gt;=17,L17&lt;=21),4,""))))</f>
        <v/>
      </c>
      <c r="N17" s="42" t="str">
        <f>IF(E17&lt;&gt;"",E17,IF(G17&lt;&gt;"",G17,IF(I17&lt;&gt;"",I17,IF(K17&lt;&gt;"",K17,""))))</f>
        <v/>
      </c>
    </row>
    <row r="18" spans="1:16" ht="28.5" customHeight="1">
      <c r="A18" s="118" t="s">
        <v>18</v>
      </c>
      <c r="B18" s="123"/>
      <c r="C18" s="34" t="s">
        <v>14</v>
      </c>
      <c r="D18" s="61" t="s">
        <v>32</v>
      </c>
      <c r="E18" s="81"/>
      <c r="F18" s="61" t="s">
        <v>20</v>
      </c>
      <c r="G18" s="82"/>
      <c r="H18" s="61" t="s">
        <v>52</v>
      </c>
      <c r="I18" s="82"/>
      <c r="J18" s="61" t="s">
        <v>33</v>
      </c>
      <c r="K18" s="82"/>
      <c r="L18" s="69" t="str">
        <f>IF(AND($K$18&lt;&gt;"",$K$19&lt;&gt;"",$K$20&lt;&gt;""),15,IF($E18&lt;&gt;"",1.5,IF($G18&lt;&gt;"",5.5,IF($I18&lt;&gt;"",9.5,IF($K18&lt;&gt;"",14,"")))))</f>
        <v/>
      </c>
      <c r="M18" s="70" t="str">
        <f>IF(L18&lt;=3,3,IF(AND(L18&gt;=4,L18&lt;=7),3,IF(AND(L18&gt;=8,L18&lt;=11),3,IF(AND(L18&gt;=12,L18&lt;=15),3,""))))</f>
        <v/>
      </c>
      <c r="N18" s="132" t="str">
        <f>IF(OR(L18="",M18="",L19="",M19="",L20="",M20=""),"",ROUND((L18*M18+L19*M19+L20*M20)/(M18+M19+M20),0))</f>
        <v/>
      </c>
      <c r="P18" s="5" t="e">
        <f>N21/MID(J21,8,2)</f>
        <v>#VALUE!</v>
      </c>
    </row>
    <row r="19" spans="1:16" ht="28">
      <c r="A19" s="119"/>
      <c r="B19" s="123"/>
      <c r="C19" s="34" t="s">
        <v>15</v>
      </c>
      <c r="D19" s="61" t="s">
        <v>54</v>
      </c>
      <c r="E19" s="71"/>
      <c r="F19" s="61" t="s">
        <v>27</v>
      </c>
      <c r="G19" s="72"/>
      <c r="H19" s="61" t="s">
        <v>30</v>
      </c>
      <c r="I19" s="72"/>
      <c r="J19" s="61" t="s">
        <v>30</v>
      </c>
      <c r="K19" s="72"/>
      <c r="L19" s="69" t="str">
        <f t="shared" ref="L19:L20" si="3">IF(AND($K$18&lt;&gt;"",$K$19&lt;&gt;"",$K$20&lt;&gt;""),15,IF($E19&lt;&gt;"",1.5,IF($G19&lt;&gt;"",5.5,IF($I19&lt;&gt;"",9.5,IF($K19&lt;&gt;"",14,"")))))</f>
        <v/>
      </c>
      <c r="M19" s="70" t="str">
        <f t="shared" ref="M19:M20" si="4">IF(L19&lt;=3,3,IF(AND(L19&gt;=4,L19&lt;=7),3,IF(AND(L19&gt;=8,L19&lt;=11),3,IF(AND(L19&gt;=12,L19&lt;=15),3,""))))</f>
        <v/>
      </c>
      <c r="N19" s="132"/>
    </row>
    <row r="20" spans="1:16" ht="26" customHeight="1">
      <c r="A20" s="120"/>
      <c r="B20" s="123"/>
      <c r="C20" s="62" t="s">
        <v>16</v>
      </c>
      <c r="D20" s="61" t="s">
        <v>28</v>
      </c>
      <c r="E20" s="78"/>
      <c r="F20" s="61" t="s">
        <v>20</v>
      </c>
      <c r="G20" s="79"/>
      <c r="H20" s="61" t="s">
        <v>55</v>
      </c>
      <c r="I20" s="79"/>
      <c r="J20" s="61" t="s">
        <v>56</v>
      </c>
      <c r="K20" s="79"/>
      <c r="L20" s="69" t="str">
        <f t="shared" si="3"/>
        <v/>
      </c>
      <c r="M20" s="70" t="str">
        <f t="shared" si="4"/>
        <v/>
      </c>
      <c r="N20" s="133"/>
    </row>
    <row r="21" spans="1:16">
      <c r="A21" s="83"/>
      <c r="B21" s="83"/>
      <c r="C21" s="83"/>
      <c r="D21" s="84" t="s">
        <v>70</v>
      </c>
      <c r="E21" s="37" t="str">
        <f>IF(N18&lt;=3,N18,"")</f>
        <v/>
      </c>
      <c r="F21" s="75" t="s">
        <v>71</v>
      </c>
      <c r="G21" s="37" t="str">
        <f>IF(AND(N18&gt;=4,N18&lt;=7),N18,"")</f>
        <v/>
      </c>
      <c r="H21" s="75" t="s">
        <v>72</v>
      </c>
      <c r="I21" s="37" t="str">
        <f>IF(AND(N18&gt;=8,N18&lt;=11),N18,"")</f>
        <v/>
      </c>
      <c r="J21" s="75" t="s">
        <v>73</v>
      </c>
      <c r="K21" s="37" t="str">
        <f>IF(AND(N18&gt;=12,N18&lt;=15),N18,"")</f>
        <v/>
      </c>
      <c r="L21" s="80"/>
      <c r="M21" s="80"/>
      <c r="N21" s="42" t="str">
        <f>IF(E21&lt;&gt;"",E21,IF(G21&lt;&gt;"",G21,IF(I21&lt;&gt;"",I21,IF(K21&lt;&gt;"",K21,""))))</f>
        <v/>
      </c>
    </row>
    <row r="22" spans="1:16" ht="14.25" customHeight="1">
      <c r="A22" s="85"/>
      <c r="B22" s="85"/>
      <c r="C22" s="85"/>
      <c r="D22" s="86"/>
      <c r="E22" s="85"/>
      <c r="F22" s="87"/>
      <c r="G22" s="85"/>
      <c r="H22" s="87"/>
      <c r="I22" s="87"/>
      <c r="J22" s="130" t="s">
        <v>37</v>
      </c>
      <c r="K22" s="131"/>
      <c r="L22" s="73"/>
      <c r="M22" s="74"/>
      <c r="N22" s="88" t="str">
        <f>IF(OR(N11="",N14="",N17="",N21=""),"",ROUND(SUM(N11,N14,N17,N21),0))</f>
        <v/>
      </c>
    </row>
    <row r="23" spans="1:16">
      <c r="A23" s="89" t="s">
        <v>77</v>
      </c>
      <c r="B23" s="89" t="s">
        <v>76</v>
      </c>
      <c r="C23" s="85"/>
      <c r="D23" s="86"/>
      <c r="E23" s="85"/>
      <c r="F23" s="16"/>
      <c r="G23" s="85"/>
      <c r="H23" s="16"/>
      <c r="I23" s="87"/>
      <c r="J23" s="130" t="s">
        <v>51</v>
      </c>
      <c r="K23" s="130"/>
      <c r="L23" s="73"/>
      <c r="M23" s="74"/>
      <c r="N23" s="90" t="str">
        <f>IF(N22&lt;=2,1,IF(AND(N22&gt;=3,N22&lt;=4),2,IF(AND(N22&gt;=5,N22&lt;=8),3,IF(AND(N22&gt;=9,N22&lt;=12),4,IF(AND(N22&gt;=13,N22&lt;=16),5,IF(AND(N22&gt;=17,N22&lt;=21),6,IF(AND(N22&gt;=22,N22&lt;=26),7,IF(AND(N22&gt;=27,N22&lt;=31),8,IF(AND(N22&gt;=32,N22&lt;=36),9,IF(AND(N22&gt;=37,N22&lt;=42),10,IF(AND(N22&gt;=43,N22&lt;=48),11,IF(AND(N22&gt;=49,N22&lt;=54),12,IF(AND(N22&gt;=55,N22&lt;=61),13,IF(AND(N22&gt;=62,N22&lt;=68),14,IF(AND(N22&gt;=69,N22&lt;=75),15,"")))))))))))))))</f>
        <v/>
      </c>
    </row>
    <row r="24" spans="1:16">
      <c r="A24" s="54"/>
      <c r="B24" s="47"/>
      <c r="D24" s="1"/>
      <c r="F24" s="2"/>
      <c r="H24" s="2"/>
      <c r="J24" s="2"/>
    </row>
    <row r="25" spans="1:16">
      <c r="A25" s="17"/>
      <c r="B25" s="13"/>
      <c r="D25" s="4"/>
      <c r="E25" s="4"/>
      <c r="F25" s="4"/>
      <c r="G25" s="4"/>
      <c r="H25" s="4"/>
      <c r="I25" s="4"/>
      <c r="J25" s="4"/>
      <c r="K25" s="4"/>
      <c r="L25" s="4"/>
      <c r="M25" s="4"/>
      <c r="N25" s="4"/>
      <c r="O25" s="4"/>
      <c r="P25" s="4"/>
    </row>
    <row r="26" spans="1:16">
      <c r="A26" s="17"/>
      <c r="B26" s="4"/>
      <c r="D26" s="4"/>
      <c r="E26" s="4"/>
      <c r="F26" s="4"/>
      <c r="G26" s="4"/>
      <c r="H26" s="4"/>
      <c r="I26" s="4"/>
      <c r="J26" s="4"/>
      <c r="K26" s="4"/>
      <c r="L26" s="14"/>
      <c r="M26" s="4"/>
      <c r="N26" s="4"/>
      <c r="O26" s="4"/>
      <c r="P26" s="4"/>
    </row>
    <row r="27" spans="1:16">
      <c r="A27" s="17"/>
      <c r="D27" s="1"/>
      <c r="F27" s="2"/>
      <c r="H27" s="2"/>
      <c r="J27" s="2"/>
    </row>
    <row r="28" spans="1:16">
      <c r="A28" s="17"/>
    </row>
    <row r="29" spans="1:16">
      <c r="A29" s="17"/>
    </row>
    <row r="30" spans="1:16" ht="15" customHeight="1"/>
    <row r="31" spans="1:16" ht="84.75" customHeight="1"/>
  </sheetData>
  <mergeCells count="20">
    <mergeCell ref="A1:N3"/>
    <mergeCell ref="A5:A7"/>
    <mergeCell ref="B5:B7"/>
    <mergeCell ref="C5:C7"/>
    <mergeCell ref="D5:K5"/>
    <mergeCell ref="N5:N7"/>
    <mergeCell ref="D6:K6"/>
    <mergeCell ref="A8:A10"/>
    <mergeCell ref="B8:B9"/>
    <mergeCell ref="N8:N10"/>
    <mergeCell ref="A12:A13"/>
    <mergeCell ref="N12:N13"/>
    <mergeCell ref="J22:K22"/>
    <mergeCell ref="J23:K23"/>
    <mergeCell ref="A15:A16"/>
    <mergeCell ref="B15:B16"/>
    <mergeCell ref="N15:N16"/>
    <mergeCell ref="A18:A20"/>
    <mergeCell ref="B18:B20"/>
    <mergeCell ref="N18:N20"/>
  </mergeCells>
  <conditionalFormatting sqref="D11">
    <cfRule type="expression" dxfId="360" priority="16">
      <formula>$E$11&lt;&gt;""</formula>
    </cfRule>
    <cfRule type="expression" dxfId="359" priority="19">
      <formula>$N$8&lt;=4</formula>
    </cfRule>
  </conditionalFormatting>
  <conditionalFormatting sqref="F11">
    <cfRule type="expression" dxfId="358" priority="15">
      <formula>$G$11&lt;&gt;""</formula>
    </cfRule>
    <cfRule type="expression" dxfId="357" priority="18">
      <formula>"e($N$3&gt;=5;$N$3&lt;=9)"</formula>
    </cfRule>
  </conditionalFormatting>
  <conditionalFormatting sqref="H11">
    <cfRule type="expression" dxfId="356" priority="14">
      <formula>$I$11&lt;&gt;""</formula>
    </cfRule>
    <cfRule type="expression" dxfId="355" priority="17">
      <formula>AND(N8&gt;=10,N8&lt;=10)</formula>
    </cfRule>
  </conditionalFormatting>
  <conditionalFormatting sqref="J11">
    <cfRule type="expression" dxfId="354" priority="13">
      <formula>$K$11&lt;&gt;""</formula>
    </cfRule>
  </conditionalFormatting>
  <conditionalFormatting sqref="D14">
    <cfRule type="expression" dxfId="353" priority="12">
      <formula>$E$14&lt;&gt;""</formula>
    </cfRule>
  </conditionalFormatting>
  <conditionalFormatting sqref="F14">
    <cfRule type="expression" dxfId="352" priority="11">
      <formula>$G$14&lt;&gt;""</formula>
    </cfRule>
  </conditionalFormatting>
  <conditionalFormatting sqref="H14">
    <cfRule type="expression" dxfId="351" priority="10">
      <formula>$I$14&lt;&gt;""</formula>
    </cfRule>
  </conditionalFormatting>
  <conditionalFormatting sqref="J14">
    <cfRule type="expression" dxfId="350" priority="9">
      <formula>$K$14&lt;&gt;""</formula>
    </cfRule>
  </conditionalFormatting>
  <conditionalFormatting sqref="D17">
    <cfRule type="expression" dxfId="349" priority="8">
      <formula>$E$17&lt;&gt;""</formula>
    </cfRule>
  </conditionalFormatting>
  <conditionalFormatting sqref="F17">
    <cfRule type="expression" dxfId="348" priority="7">
      <formula>G17&lt;&gt;""</formula>
    </cfRule>
  </conditionalFormatting>
  <conditionalFormatting sqref="H17">
    <cfRule type="expression" dxfId="347" priority="6">
      <formula>$I$17&lt;&gt;""</formula>
    </cfRule>
  </conditionalFormatting>
  <conditionalFormatting sqref="J17">
    <cfRule type="expression" dxfId="346" priority="5">
      <formula>$K$17&lt;&gt;""</formula>
    </cfRule>
  </conditionalFormatting>
  <conditionalFormatting sqref="D21">
    <cfRule type="expression" dxfId="345" priority="4">
      <formula>$E$21&lt;&gt;""</formula>
    </cfRule>
  </conditionalFormatting>
  <conditionalFormatting sqref="F21">
    <cfRule type="expression" dxfId="344" priority="3">
      <formula>$G$21&lt;&gt;""</formula>
    </cfRule>
  </conditionalFormatting>
  <conditionalFormatting sqref="H21">
    <cfRule type="expression" dxfId="343" priority="2">
      <formula>$I$21&lt;&gt;""</formula>
    </cfRule>
  </conditionalFormatting>
  <conditionalFormatting sqref="J21">
    <cfRule type="expression" dxfId="342" priority="1">
      <formula>$K$21&lt;&gt;""</formula>
    </cfRule>
  </conditionalFormatting>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6" enableFormatConditionsCalculation="0"/>
  <dimension ref="A1:P31"/>
  <sheetViews>
    <sheetView showGridLines="0" workbookViewId="0">
      <selection activeCell="A5" sqref="A5:C20"/>
    </sheetView>
  </sheetViews>
  <sheetFormatPr baseColWidth="10" defaultColWidth="8.83203125" defaultRowHeight="14" outlineLevelCol="1" x14ac:dyDescent="0"/>
  <cols>
    <col min="1" max="1" width="28.33203125" style="7" customWidth="1"/>
    <col min="2" max="2" width="20.1640625" customWidth="1"/>
    <col min="3" max="3" width="26.1640625" style="7" bestFit="1" customWidth="1"/>
    <col min="4" max="4" width="16.33203125" customWidth="1"/>
    <col min="5" max="5" width="3.33203125" customWidth="1"/>
    <col min="6" max="6" width="12.6640625" customWidth="1"/>
    <col min="7" max="7" width="3.33203125" customWidth="1"/>
    <col min="8" max="8" width="17.1640625" customWidth="1"/>
    <col min="9" max="9" width="3.33203125" customWidth="1"/>
    <col min="10" max="10" width="13.1640625" customWidth="1"/>
    <col min="11" max="11" width="3.33203125" customWidth="1"/>
    <col min="12" max="12" width="6.6640625" hidden="1" customWidth="1" outlineLevel="1"/>
    <col min="13" max="13" width="4.5" hidden="1" customWidth="1" outlineLevel="1"/>
    <col min="14" max="14" width="11.5" bestFit="1" customWidth="1" collapsed="1"/>
    <col min="15" max="15" width="10" bestFit="1" customWidth="1"/>
    <col min="16" max="16" width="9.6640625" bestFit="1" customWidth="1"/>
  </cols>
  <sheetData>
    <row r="1" spans="1:16" ht="15" thickBot="1">
      <c r="A1" s="109" t="s">
        <v>74</v>
      </c>
      <c r="B1" s="109"/>
      <c r="C1" s="109"/>
      <c r="D1" s="109"/>
      <c r="E1" s="109"/>
      <c r="F1" s="109"/>
      <c r="G1" s="109"/>
      <c r="H1" s="109"/>
      <c r="I1" s="109"/>
      <c r="J1" s="109"/>
      <c r="K1" s="109"/>
      <c r="L1" s="109"/>
      <c r="M1" s="109"/>
      <c r="N1" s="109"/>
    </row>
    <row r="2" spans="1:16" ht="16" thickTop="1" thickBot="1">
      <c r="A2" s="109"/>
      <c r="B2" s="109"/>
      <c r="C2" s="109"/>
      <c r="D2" s="109"/>
      <c r="E2" s="109"/>
      <c r="F2" s="109"/>
      <c r="G2" s="109"/>
      <c r="H2" s="109"/>
      <c r="I2" s="109"/>
      <c r="J2" s="109"/>
      <c r="K2" s="109"/>
      <c r="L2" s="109"/>
      <c r="M2" s="109"/>
      <c r="N2" s="109"/>
    </row>
    <row r="3" spans="1:16" ht="15" thickTop="1">
      <c r="A3" s="110"/>
      <c r="B3" s="110"/>
      <c r="C3" s="110"/>
      <c r="D3" s="110"/>
      <c r="E3" s="110"/>
      <c r="F3" s="110"/>
      <c r="G3" s="110"/>
      <c r="H3" s="110"/>
      <c r="I3" s="110"/>
      <c r="J3" s="110"/>
      <c r="K3" s="110"/>
      <c r="L3" s="110"/>
      <c r="M3" s="110"/>
      <c r="N3" s="110"/>
    </row>
    <row r="4" spans="1:16" ht="20" thickBot="1">
      <c r="A4" s="22"/>
      <c r="B4" s="22"/>
      <c r="C4" s="22"/>
      <c r="D4" s="22"/>
      <c r="E4" s="22"/>
      <c r="F4" s="22"/>
      <c r="G4" s="22"/>
      <c r="H4" s="22"/>
      <c r="I4" s="22"/>
      <c r="J4" s="22"/>
      <c r="K4" s="22"/>
      <c r="L4" s="22"/>
      <c r="M4" s="22"/>
      <c r="N4" s="22"/>
      <c r="O4" s="23"/>
    </row>
    <row r="5" spans="1:16" ht="15" customHeight="1" thickTop="1">
      <c r="A5" s="129" t="s">
        <v>75</v>
      </c>
      <c r="B5" s="126" t="s">
        <v>94</v>
      </c>
      <c r="C5" s="107"/>
      <c r="D5" s="108" t="s">
        <v>0</v>
      </c>
      <c r="E5" s="108"/>
      <c r="F5" s="108"/>
      <c r="G5" s="108"/>
      <c r="H5" s="108"/>
      <c r="I5" s="108"/>
      <c r="J5" s="108"/>
      <c r="K5" s="108"/>
      <c r="L5" s="18" t="s">
        <v>61</v>
      </c>
      <c r="M5" s="18"/>
      <c r="N5" s="107" t="s">
        <v>61</v>
      </c>
    </row>
    <row r="6" spans="1:16">
      <c r="A6" s="127"/>
      <c r="B6" s="127"/>
      <c r="C6" s="107"/>
      <c r="D6" s="134" t="s">
        <v>1</v>
      </c>
      <c r="E6" s="135"/>
      <c r="F6" s="135"/>
      <c r="G6" s="135"/>
      <c r="H6" s="135"/>
      <c r="I6" s="135"/>
      <c r="J6" s="135"/>
      <c r="K6" s="136"/>
      <c r="L6" s="19"/>
      <c r="M6" s="19"/>
      <c r="N6" s="107"/>
      <c r="O6" s="3"/>
    </row>
    <row r="7" spans="1:16" ht="22.5" customHeight="1">
      <c r="A7" s="128"/>
      <c r="B7" s="128"/>
      <c r="C7" s="108"/>
      <c r="D7" s="63" t="s">
        <v>2</v>
      </c>
      <c r="E7" s="64"/>
      <c r="F7" s="65" t="s">
        <v>3</v>
      </c>
      <c r="G7" s="64"/>
      <c r="H7" s="65" t="s">
        <v>4</v>
      </c>
      <c r="I7" s="64"/>
      <c r="J7" s="65" t="s">
        <v>5</v>
      </c>
      <c r="K7" s="64"/>
      <c r="L7" s="66" t="s">
        <v>69</v>
      </c>
      <c r="M7" s="66" t="s">
        <v>31</v>
      </c>
      <c r="N7" s="108"/>
    </row>
    <row r="8" spans="1:16" ht="40" customHeight="1">
      <c r="A8" s="123" t="s">
        <v>6</v>
      </c>
      <c r="B8" s="124" t="s">
        <v>91</v>
      </c>
      <c r="C8" s="34" t="s">
        <v>7</v>
      </c>
      <c r="D8" s="61" t="s">
        <v>19</v>
      </c>
      <c r="E8" s="67"/>
      <c r="F8" s="61" t="s">
        <v>20</v>
      </c>
      <c r="G8" s="68"/>
      <c r="H8" s="61" t="s">
        <v>21</v>
      </c>
      <c r="I8" s="68"/>
      <c r="J8" s="61" t="s">
        <v>22</v>
      </c>
      <c r="K8" s="68"/>
      <c r="L8" s="69" t="str">
        <f>IF(AND(K8&lt;&gt;"",K9&lt;&gt;"",K10&lt;&gt;""),18,IF($E8&lt;&gt;"",2,IF($G8&lt;&gt;"",7,IF($I8&lt;&gt;"",12,IF($K8&lt;&gt;"",17,"")))))</f>
        <v/>
      </c>
      <c r="M8" s="70" t="str">
        <f>IF(L8&lt;=4,4,IF(AND(L8&gt;=5,L8&lt;=9),4,IF(AND(L8&gt;=10,L8&lt;=14),4,IF(AND(L8&gt;=15,L8&lt;=18),3,""))))</f>
        <v/>
      </c>
      <c r="N8" s="132" t="str">
        <f>IF(OR(L8="",M8="",L9="",M9="",L10="",M10=""),"",ROUND((L8*M8+L9*M9+L10*M10)/(M8+M9+M10),0))</f>
        <v/>
      </c>
      <c r="P8" s="5" t="e">
        <f>N11/MID(J11,8,2)</f>
        <v>#VALUE!</v>
      </c>
    </row>
    <row r="9" spans="1:16" ht="28.5" customHeight="1">
      <c r="A9" s="123"/>
      <c r="B9" s="125"/>
      <c r="C9" s="34" t="s">
        <v>8</v>
      </c>
      <c r="D9" s="61" t="s">
        <v>23</v>
      </c>
      <c r="E9" s="71"/>
      <c r="F9" s="61" t="s">
        <v>24</v>
      </c>
      <c r="G9" s="72"/>
      <c r="H9" s="61" t="s">
        <v>25</v>
      </c>
      <c r="I9" s="72"/>
      <c r="J9" s="61" t="s">
        <v>26</v>
      </c>
      <c r="K9" s="72"/>
      <c r="L9" s="69" t="str">
        <f>IF(AND(K8&lt;&gt;"",K9&lt;&gt;"",K10&lt;&gt;""),18,IF($E9&lt;&gt;"",2,IF($G9&lt;&gt;"",7,IF($I9&lt;&gt;"",12,IF($K9&lt;&gt;"",17,"")))))</f>
        <v/>
      </c>
      <c r="M9" s="70" t="str">
        <f t="shared" ref="M9:M10" si="0">IF(L9&lt;=4,4,IF(AND(L9&gt;=5,L9&lt;=9),4,IF(AND(L9&gt;=10,L9&lt;=14),4,IF(AND(L9&gt;=15,L9&lt;=18),3,""))))</f>
        <v/>
      </c>
      <c r="N9" s="132"/>
    </row>
    <row r="10" spans="1:16" ht="35.25" customHeight="1">
      <c r="A10" s="123"/>
      <c r="B10" s="91" t="s">
        <v>92</v>
      </c>
      <c r="C10" s="34" t="s">
        <v>9</v>
      </c>
      <c r="D10" s="61" t="s">
        <v>28</v>
      </c>
      <c r="E10" s="71"/>
      <c r="F10" s="61" t="s">
        <v>27</v>
      </c>
      <c r="G10" s="72"/>
      <c r="H10" s="61" t="s">
        <v>29</v>
      </c>
      <c r="I10" s="72"/>
      <c r="J10" s="61" t="s">
        <v>30</v>
      </c>
      <c r="K10" s="72"/>
      <c r="L10" s="69" t="str">
        <f>IF(AND(K8&lt;&gt;"",K9&lt;&gt;"",K10&lt;&gt;""),18,IF($E10&lt;&gt;"",2,IF($G10&lt;&gt;"",7,IF($I10&lt;&gt;"",12,IF($K10&lt;&gt;"",17,"")))))</f>
        <v/>
      </c>
      <c r="M10" s="70" t="str">
        <f t="shared" si="0"/>
        <v/>
      </c>
      <c r="N10" s="133"/>
    </row>
    <row r="11" spans="1:16" ht="23.25" customHeight="1">
      <c r="A11" s="15"/>
      <c r="B11" s="8"/>
      <c r="C11" s="9"/>
      <c r="D11" s="75" t="s">
        <v>62</v>
      </c>
      <c r="E11" s="36" t="str">
        <f>IF(N8&lt;=4,N8,"")</f>
        <v/>
      </c>
      <c r="F11" s="76" t="s">
        <v>63</v>
      </c>
      <c r="G11" s="37" t="str">
        <f>IF(AND(N8&gt;=5,N8&lt;=9),N8,"")</f>
        <v/>
      </c>
      <c r="H11" s="75" t="s">
        <v>64</v>
      </c>
      <c r="I11" s="37" t="str">
        <f>IF(AND(N8&gt;=10,N8&lt;=14),N8,"")</f>
        <v/>
      </c>
      <c r="J11" s="75" t="s">
        <v>65</v>
      </c>
      <c r="K11" s="37" t="str">
        <f>IF(AND(N8&gt;=15,N8&lt;=18),N8,"")</f>
        <v/>
      </c>
      <c r="L11" s="77"/>
      <c r="M11" s="77"/>
      <c r="N11" s="42" t="str">
        <f>IF(E11&lt;&gt;"",E11,IF(G11&lt;&gt;"",G11,IF(I11&lt;&gt;"",I11,IF(K11&lt;&gt;"",K11,""))))</f>
        <v/>
      </c>
    </row>
    <row r="12" spans="1:16" ht="32.25" customHeight="1">
      <c r="A12" s="121" t="s">
        <v>17</v>
      </c>
      <c r="B12" s="92" t="s">
        <v>95</v>
      </c>
      <c r="C12" s="34" t="s">
        <v>10</v>
      </c>
      <c r="D12" s="61" t="s">
        <v>32</v>
      </c>
      <c r="E12" s="71"/>
      <c r="F12" s="61" t="s">
        <v>20</v>
      </c>
      <c r="G12" s="72"/>
      <c r="H12" s="61" t="s">
        <v>21</v>
      </c>
      <c r="I12" s="72"/>
      <c r="J12" s="61" t="s">
        <v>33</v>
      </c>
      <c r="K12" s="72"/>
      <c r="L12" s="69" t="str">
        <f>IF(AND(K12&lt;&gt;"",K13&lt;&gt;""),21,IF($E12&lt;&gt;"",2,IF($G12&lt;&gt;"",7.5,IF($I12&lt;&gt;"",13.5,IF($K12&lt;&gt;"",19,"")))))</f>
        <v/>
      </c>
      <c r="M12" s="70" t="str">
        <f>IF(L12&lt;=4,4,IF(AND(L12&gt;=5,L12&lt;=10),5,IF(AND(L12&gt;=11,L12&lt;=16),5,IF(AND(L12&gt;=17,L12&lt;=21),4,""))))</f>
        <v/>
      </c>
      <c r="N12" s="132" t="str">
        <f>IF(OR(L12="",M12="",L13="",M13=""),"",ROUND((L12*M12+L13*M13)/(M12+M13),0))</f>
        <v/>
      </c>
      <c r="P12" s="5" t="e">
        <f>N14/MID(J14,8,2)</f>
        <v>#VALUE!</v>
      </c>
    </row>
    <row r="13" spans="1:16" ht="32.25" customHeight="1">
      <c r="A13" s="122"/>
      <c r="B13" s="93" t="s">
        <v>96</v>
      </c>
      <c r="C13" s="62" t="s">
        <v>11</v>
      </c>
      <c r="D13" s="61" t="s">
        <v>28</v>
      </c>
      <c r="E13" s="78"/>
      <c r="F13" s="61" t="s">
        <v>36</v>
      </c>
      <c r="G13" s="79"/>
      <c r="H13" s="61" t="s">
        <v>35</v>
      </c>
      <c r="I13" s="79"/>
      <c r="J13" s="61" t="s">
        <v>34</v>
      </c>
      <c r="K13" s="79"/>
      <c r="L13" s="69" t="str">
        <f>IF(AND(K12&lt;&gt;"",K13&lt;&gt;""),21,IF($E13&lt;&gt;"",2,IF($G13&lt;&gt;"",7.5,IF($I13&lt;&gt;"",13.5,IF($K13&lt;&gt;"",19,"")))))</f>
        <v/>
      </c>
      <c r="M13" s="70" t="str">
        <f>IF(L13&lt;=4,4,IF(AND(L13&gt;=5,L13&lt;=10),5,IF(AND(L13&gt;=11,L13&lt;=16),5,IF(AND(L13&gt;=17,L13&lt;=21),4,""))))</f>
        <v/>
      </c>
      <c r="N13" s="133"/>
    </row>
    <row r="14" spans="1:16" ht="19.5" customHeight="1">
      <c r="A14" s="15"/>
      <c r="B14" s="8"/>
      <c r="C14" s="9"/>
      <c r="D14" s="75" t="s">
        <v>62</v>
      </c>
      <c r="E14" s="37" t="str">
        <f>IF(N12&lt;=4,N12,"")</f>
        <v/>
      </c>
      <c r="F14" s="75" t="s">
        <v>66</v>
      </c>
      <c r="G14" s="37" t="str">
        <f>IF(AND(N12&gt;=5,N12&lt;=10),N12,"")</f>
        <v/>
      </c>
      <c r="H14" s="75" t="s">
        <v>67</v>
      </c>
      <c r="I14" s="37" t="str">
        <f>IF(AND(N12&gt;=11,N12&lt;=16),N12,"")</f>
        <v/>
      </c>
      <c r="J14" s="75" t="s">
        <v>68</v>
      </c>
      <c r="K14" s="37" t="str">
        <f>IF(AND(N12&gt;=17,N12&lt;=21),N12,"")</f>
        <v/>
      </c>
      <c r="L14" s="80"/>
      <c r="M14" s="80"/>
      <c r="N14" s="42" t="str">
        <f>IF(E14&lt;&gt;"",E14,IF(G14&lt;&gt;"",G14,IF(I14&lt;&gt;"",I14,IF(K14&lt;&gt;"",K14,""))))</f>
        <v/>
      </c>
    </row>
    <row r="15" spans="1:16" ht="40" customHeight="1">
      <c r="A15" s="124" t="s">
        <v>90</v>
      </c>
      <c r="B15" s="124" t="s">
        <v>93</v>
      </c>
      <c r="C15" s="62" t="s">
        <v>12</v>
      </c>
      <c r="D15" s="61" t="s">
        <v>32</v>
      </c>
      <c r="E15" s="81"/>
      <c r="F15" s="61" t="s">
        <v>20</v>
      </c>
      <c r="G15" s="82"/>
      <c r="H15" s="61" t="s">
        <v>52</v>
      </c>
      <c r="I15" s="82"/>
      <c r="J15" s="61" t="s">
        <v>33</v>
      </c>
      <c r="K15" s="82"/>
      <c r="L15" s="69" t="str">
        <f>IF(AND(K15&lt;&gt;"",K16&lt;&gt;""),21,IF($E15&lt;&gt;"",2,IF($G15&lt;&gt;"",7.5,IF($I15&lt;&gt;"",13.5,IF($K15&lt;&gt;"",19,"")))))</f>
        <v/>
      </c>
      <c r="M15" s="70" t="str">
        <f>IF(L15&lt;=4,4,IF(AND(L15&gt;=5,L15&lt;=10),5,IF(AND(L15&gt;=11,L15&lt;=16),5,IF(AND(L15&gt;=17,L15&lt;=21),4,""))))</f>
        <v/>
      </c>
      <c r="N15" s="132" t="str">
        <f>IF(OR(L15="",M15="",L16="",M16=""),"",ROUND((L15*M15+L16*M16)/(M15+M16),0))</f>
        <v/>
      </c>
      <c r="P15" s="5" t="e">
        <f>N17/MID(J17,8,2)</f>
        <v>#VALUE!</v>
      </c>
    </row>
    <row r="16" spans="1:16" ht="33" customHeight="1">
      <c r="A16" s="125"/>
      <c r="B16" s="125"/>
      <c r="C16" s="34" t="s">
        <v>13</v>
      </c>
      <c r="D16" s="61" t="s">
        <v>28</v>
      </c>
      <c r="E16" s="78"/>
      <c r="F16" s="61" t="s">
        <v>36</v>
      </c>
      <c r="G16" s="79"/>
      <c r="H16" s="61" t="s">
        <v>53</v>
      </c>
      <c r="I16" s="79"/>
      <c r="J16" s="61" t="s">
        <v>34</v>
      </c>
      <c r="K16" s="79"/>
      <c r="L16" s="69" t="str">
        <f>IF(AND(K15&lt;&gt;"",K16&lt;&gt;""),21,IF($E16&lt;&gt;"",2,IF($G16&lt;&gt;"",7.5,IF($I16&lt;&gt;"",13.5,IF($K16&lt;&gt;"",19,"")))))</f>
        <v/>
      </c>
      <c r="M16" s="70" t="str">
        <f>IF(L16&lt;=4,4,IF(AND(L16&gt;=5,L16&lt;=10),5,IF(AND(L16&gt;=11,L16&lt;=16),5,IF(AND(L16&gt;=17,L16&lt;=21),4,""))))</f>
        <v/>
      </c>
      <c r="N16" s="133"/>
    </row>
    <row r="17" spans="1:16" ht="18.75" customHeight="1">
      <c r="A17" s="15"/>
      <c r="B17" s="8"/>
      <c r="C17" s="9"/>
      <c r="D17" s="75" t="s">
        <v>62</v>
      </c>
      <c r="E17" s="37" t="str">
        <f>IF(N15&lt;=4,N15,"")</f>
        <v/>
      </c>
      <c r="F17" s="75" t="s">
        <v>66</v>
      </c>
      <c r="G17" s="37" t="str">
        <f>IF(AND(N15&gt;=5,N15&lt;=10),N15,"")</f>
        <v/>
      </c>
      <c r="H17" s="75" t="s">
        <v>67</v>
      </c>
      <c r="I17" s="37" t="str">
        <f>IF(AND(N15&gt;=11,N15&lt;=16),N15,"")</f>
        <v/>
      </c>
      <c r="J17" s="75" t="s">
        <v>68</v>
      </c>
      <c r="K17" s="37" t="str">
        <f>IF(AND(N15&gt;=17,N15&lt;=21),N15,"")</f>
        <v/>
      </c>
      <c r="L17" s="80" t="str">
        <f t="shared" ref="L17" si="1">IF($E17&lt;&gt;"",2,IF($G17&lt;&gt;"",8,IF($I17&lt;&gt;"",13,IF($K17&lt;&gt;"",18,""))))</f>
        <v/>
      </c>
      <c r="M17" s="80" t="str">
        <f t="shared" ref="M17" si="2">IF(L17&lt;=4,4,IF(AND(L17&gt;=5,L17&lt;=10),5,IF(AND(L17&gt;=10,L17&lt;=16),5,IF(AND(L17&gt;=17,L17&lt;=21),4,""))))</f>
        <v/>
      </c>
      <c r="N17" s="42" t="str">
        <f>IF(E17&lt;&gt;"",E17,IF(G17&lt;&gt;"",G17,IF(I17&lt;&gt;"",I17,IF(K17&lt;&gt;"",K17,""))))</f>
        <v/>
      </c>
    </row>
    <row r="18" spans="1:16" ht="28.5" customHeight="1">
      <c r="A18" s="118" t="s">
        <v>18</v>
      </c>
      <c r="B18" s="123"/>
      <c r="C18" s="34" t="s">
        <v>14</v>
      </c>
      <c r="D18" s="61" t="s">
        <v>32</v>
      </c>
      <c r="E18" s="81"/>
      <c r="F18" s="61" t="s">
        <v>20</v>
      </c>
      <c r="G18" s="82"/>
      <c r="H18" s="61" t="s">
        <v>52</v>
      </c>
      <c r="I18" s="82"/>
      <c r="J18" s="61" t="s">
        <v>33</v>
      </c>
      <c r="K18" s="82"/>
      <c r="L18" s="69" t="str">
        <f>IF(AND($K$18&lt;&gt;"",$K$19&lt;&gt;"",$K$20&lt;&gt;""),15,IF($E18&lt;&gt;"",1.5,IF($G18&lt;&gt;"",5.5,IF($I18&lt;&gt;"",9.5,IF($K18&lt;&gt;"",14,"")))))</f>
        <v/>
      </c>
      <c r="M18" s="70" t="str">
        <f>IF(L18&lt;=3,3,IF(AND(L18&gt;=4,L18&lt;=7),3,IF(AND(L18&gt;=8,L18&lt;=11),3,IF(AND(L18&gt;=12,L18&lt;=15),3,""))))</f>
        <v/>
      </c>
      <c r="N18" s="132" t="str">
        <f>IF(OR(L18="",M18="",L19="",M19="",L20="",M20=""),"",ROUND((L18*M18+L19*M19+L20*M20)/(M18+M19+M20),0))</f>
        <v/>
      </c>
      <c r="P18" s="5" t="e">
        <f>N21/MID(J21,8,2)</f>
        <v>#VALUE!</v>
      </c>
    </row>
    <row r="19" spans="1:16" ht="28">
      <c r="A19" s="119"/>
      <c r="B19" s="123"/>
      <c r="C19" s="34" t="s">
        <v>15</v>
      </c>
      <c r="D19" s="61" t="s">
        <v>54</v>
      </c>
      <c r="E19" s="71"/>
      <c r="F19" s="61" t="s">
        <v>27</v>
      </c>
      <c r="G19" s="72"/>
      <c r="H19" s="61" t="s">
        <v>30</v>
      </c>
      <c r="I19" s="72"/>
      <c r="J19" s="61" t="s">
        <v>30</v>
      </c>
      <c r="K19" s="72"/>
      <c r="L19" s="69" t="str">
        <f t="shared" ref="L19:L20" si="3">IF(AND($K$18&lt;&gt;"",$K$19&lt;&gt;"",$K$20&lt;&gt;""),15,IF($E19&lt;&gt;"",1.5,IF($G19&lt;&gt;"",5.5,IF($I19&lt;&gt;"",9.5,IF($K19&lt;&gt;"",14,"")))))</f>
        <v/>
      </c>
      <c r="M19" s="70" t="str">
        <f t="shared" ref="M19:M20" si="4">IF(L19&lt;=3,3,IF(AND(L19&gt;=4,L19&lt;=7),3,IF(AND(L19&gt;=8,L19&lt;=11),3,IF(AND(L19&gt;=12,L19&lt;=15),3,""))))</f>
        <v/>
      </c>
      <c r="N19" s="132"/>
    </row>
    <row r="20" spans="1:16" ht="26" customHeight="1">
      <c r="A20" s="120"/>
      <c r="B20" s="123"/>
      <c r="C20" s="62" t="s">
        <v>16</v>
      </c>
      <c r="D20" s="61" t="s">
        <v>28</v>
      </c>
      <c r="E20" s="78"/>
      <c r="F20" s="61" t="s">
        <v>20</v>
      </c>
      <c r="G20" s="79"/>
      <c r="H20" s="61" t="s">
        <v>55</v>
      </c>
      <c r="I20" s="79"/>
      <c r="J20" s="61" t="s">
        <v>56</v>
      </c>
      <c r="K20" s="79"/>
      <c r="L20" s="69" t="str">
        <f t="shared" si="3"/>
        <v/>
      </c>
      <c r="M20" s="70" t="str">
        <f t="shared" si="4"/>
        <v/>
      </c>
      <c r="N20" s="133"/>
    </row>
    <row r="21" spans="1:16">
      <c r="A21" s="83"/>
      <c r="B21" s="83"/>
      <c r="C21" s="83"/>
      <c r="D21" s="84" t="s">
        <v>70</v>
      </c>
      <c r="E21" s="37" t="str">
        <f>IF(N18&lt;=3,N18,"")</f>
        <v/>
      </c>
      <c r="F21" s="75" t="s">
        <v>71</v>
      </c>
      <c r="G21" s="37" t="str">
        <f>IF(AND(N18&gt;=4,N18&lt;=7),N18,"")</f>
        <v/>
      </c>
      <c r="H21" s="75" t="s">
        <v>72</v>
      </c>
      <c r="I21" s="37" t="str">
        <f>IF(AND(N18&gt;=8,N18&lt;=11),N18,"")</f>
        <v/>
      </c>
      <c r="J21" s="75" t="s">
        <v>73</v>
      </c>
      <c r="K21" s="37" t="str">
        <f>IF(AND(N18&gt;=12,N18&lt;=15),N18,"")</f>
        <v/>
      </c>
      <c r="L21" s="80"/>
      <c r="M21" s="80"/>
      <c r="N21" s="42" t="str">
        <f>IF(E21&lt;&gt;"",E21,IF(G21&lt;&gt;"",G21,IF(I21&lt;&gt;"",I21,IF(K21&lt;&gt;"",K21,""))))</f>
        <v/>
      </c>
    </row>
    <row r="22" spans="1:16" ht="14.25" customHeight="1">
      <c r="A22" s="85"/>
      <c r="B22" s="85"/>
      <c r="C22" s="85"/>
      <c r="D22" s="86"/>
      <c r="E22" s="85"/>
      <c r="F22" s="87"/>
      <c r="G22" s="85"/>
      <c r="H22" s="87"/>
      <c r="I22" s="87"/>
      <c r="J22" s="130" t="s">
        <v>37</v>
      </c>
      <c r="K22" s="131"/>
      <c r="L22" s="73"/>
      <c r="M22" s="74"/>
      <c r="N22" s="88" t="str">
        <f>IF(OR(N11="",N14="",N17="",N21=""),"",ROUND(SUM(N11,N14,N17,N21),0))</f>
        <v/>
      </c>
    </row>
    <row r="23" spans="1:16">
      <c r="A23" s="89" t="s">
        <v>77</v>
      </c>
      <c r="B23" s="89" t="s">
        <v>76</v>
      </c>
      <c r="C23" s="85"/>
      <c r="D23" s="86"/>
      <c r="E23" s="85"/>
      <c r="F23" s="16"/>
      <c r="G23" s="85"/>
      <c r="H23" s="16"/>
      <c r="I23" s="87"/>
      <c r="J23" s="130" t="s">
        <v>51</v>
      </c>
      <c r="K23" s="130"/>
      <c r="L23" s="73"/>
      <c r="M23" s="74"/>
      <c r="N23" s="90" t="str">
        <f>IF(N22&lt;=2,1,IF(AND(N22&gt;=3,N22&lt;=4),2,IF(AND(N22&gt;=5,N22&lt;=8),3,IF(AND(N22&gt;=9,N22&lt;=12),4,IF(AND(N22&gt;=13,N22&lt;=16),5,IF(AND(N22&gt;=17,N22&lt;=21),6,IF(AND(N22&gt;=22,N22&lt;=26),7,IF(AND(N22&gt;=27,N22&lt;=31),8,IF(AND(N22&gt;=32,N22&lt;=36),9,IF(AND(N22&gt;=37,N22&lt;=42),10,IF(AND(N22&gt;=43,N22&lt;=48),11,IF(AND(N22&gt;=49,N22&lt;=54),12,IF(AND(N22&gt;=55,N22&lt;=61),13,IF(AND(N22&gt;=62,N22&lt;=68),14,IF(AND(N22&gt;=69,N22&lt;=75),15,"")))))))))))))))</f>
        <v/>
      </c>
    </row>
    <row r="24" spans="1:16">
      <c r="A24" s="54"/>
      <c r="B24" s="47"/>
      <c r="D24" s="1"/>
      <c r="F24" s="2"/>
      <c r="H24" s="2"/>
      <c r="J24" s="2"/>
    </row>
    <row r="25" spans="1:16">
      <c r="A25" s="17"/>
      <c r="B25" s="13"/>
      <c r="D25" s="4"/>
      <c r="E25" s="4"/>
      <c r="F25" s="4"/>
      <c r="G25" s="4"/>
      <c r="H25" s="4"/>
      <c r="I25" s="4"/>
      <c r="J25" s="4"/>
      <c r="K25" s="4"/>
      <c r="L25" s="4"/>
      <c r="M25" s="4"/>
      <c r="N25" s="4"/>
      <c r="O25" s="4"/>
      <c r="P25" s="4"/>
    </row>
    <row r="26" spans="1:16">
      <c r="A26" s="17"/>
      <c r="B26" s="4"/>
      <c r="D26" s="4"/>
      <c r="E26" s="4"/>
      <c r="F26" s="4"/>
      <c r="G26" s="4"/>
      <c r="H26" s="4"/>
      <c r="I26" s="4"/>
      <c r="J26" s="4"/>
      <c r="K26" s="4"/>
      <c r="L26" s="14"/>
      <c r="M26" s="4"/>
      <c r="N26" s="4"/>
      <c r="O26" s="4"/>
      <c r="P26" s="4"/>
    </row>
    <row r="27" spans="1:16">
      <c r="A27" s="17"/>
      <c r="D27" s="1"/>
      <c r="F27" s="2"/>
      <c r="H27" s="2"/>
      <c r="J27" s="2"/>
    </row>
    <row r="28" spans="1:16">
      <c r="A28" s="17"/>
    </row>
    <row r="29" spans="1:16">
      <c r="A29" s="17"/>
    </row>
    <row r="30" spans="1:16" ht="15" customHeight="1"/>
    <row r="31" spans="1:16" ht="84.75" customHeight="1"/>
  </sheetData>
  <mergeCells count="20">
    <mergeCell ref="A1:N3"/>
    <mergeCell ref="A5:A7"/>
    <mergeCell ref="B5:B7"/>
    <mergeCell ref="C5:C7"/>
    <mergeCell ref="D5:K5"/>
    <mergeCell ref="N5:N7"/>
    <mergeCell ref="D6:K6"/>
    <mergeCell ref="A8:A10"/>
    <mergeCell ref="B8:B9"/>
    <mergeCell ref="N8:N10"/>
    <mergeCell ref="A12:A13"/>
    <mergeCell ref="N12:N13"/>
    <mergeCell ref="J22:K22"/>
    <mergeCell ref="J23:K23"/>
    <mergeCell ref="A15:A16"/>
    <mergeCell ref="B15:B16"/>
    <mergeCell ref="N15:N16"/>
    <mergeCell ref="A18:A20"/>
    <mergeCell ref="B18:B20"/>
    <mergeCell ref="N18:N20"/>
  </mergeCells>
  <conditionalFormatting sqref="D11">
    <cfRule type="expression" dxfId="341" priority="16">
      <formula>$E$11&lt;&gt;""</formula>
    </cfRule>
    <cfRule type="expression" dxfId="340" priority="19">
      <formula>$N$8&lt;=4</formula>
    </cfRule>
  </conditionalFormatting>
  <conditionalFormatting sqref="F11">
    <cfRule type="expression" dxfId="339" priority="15">
      <formula>$G$11&lt;&gt;""</formula>
    </cfRule>
    <cfRule type="expression" dxfId="338" priority="18">
      <formula>"e($N$3&gt;=5;$N$3&lt;=9)"</formula>
    </cfRule>
  </conditionalFormatting>
  <conditionalFormatting sqref="H11">
    <cfRule type="expression" dxfId="337" priority="14">
      <formula>$I$11&lt;&gt;""</formula>
    </cfRule>
    <cfRule type="expression" dxfId="336" priority="17">
      <formula>AND(N8&gt;=10,N8&lt;=10)</formula>
    </cfRule>
  </conditionalFormatting>
  <conditionalFormatting sqref="J11">
    <cfRule type="expression" dxfId="335" priority="13">
      <formula>$K$11&lt;&gt;""</formula>
    </cfRule>
  </conditionalFormatting>
  <conditionalFormatting sqref="D14">
    <cfRule type="expression" dxfId="334" priority="12">
      <formula>$E$14&lt;&gt;""</formula>
    </cfRule>
  </conditionalFormatting>
  <conditionalFormatting sqref="F14">
    <cfRule type="expression" dxfId="333" priority="11">
      <formula>$G$14&lt;&gt;""</formula>
    </cfRule>
  </conditionalFormatting>
  <conditionalFormatting sqref="H14">
    <cfRule type="expression" dxfId="332" priority="10">
      <formula>$I$14&lt;&gt;""</formula>
    </cfRule>
  </conditionalFormatting>
  <conditionalFormatting sqref="J14">
    <cfRule type="expression" dxfId="331" priority="9">
      <formula>$K$14&lt;&gt;""</formula>
    </cfRule>
  </conditionalFormatting>
  <conditionalFormatting sqref="D17">
    <cfRule type="expression" dxfId="330" priority="8">
      <formula>$E$17&lt;&gt;""</formula>
    </cfRule>
  </conditionalFormatting>
  <conditionalFormatting sqref="F17">
    <cfRule type="expression" dxfId="329" priority="7">
      <formula>G17&lt;&gt;""</formula>
    </cfRule>
  </conditionalFormatting>
  <conditionalFormatting sqref="H17">
    <cfRule type="expression" dxfId="328" priority="6">
      <formula>$I$17&lt;&gt;""</formula>
    </cfRule>
  </conditionalFormatting>
  <conditionalFormatting sqref="J17">
    <cfRule type="expression" dxfId="327" priority="5">
      <formula>$K$17&lt;&gt;""</formula>
    </cfRule>
  </conditionalFormatting>
  <conditionalFormatting sqref="D21">
    <cfRule type="expression" dxfId="326" priority="4">
      <formula>$E$21&lt;&gt;""</formula>
    </cfRule>
  </conditionalFormatting>
  <conditionalFormatting sqref="F21">
    <cfRule type="expression" dxfId="325" priority="3">
      <formula>$G$21&lt;&gt;""</formula>
    </cfRule>
  </conditionalFormatting>
  <conditionalFormatting sqref="H21">
    <cfRule type="expression" dxfId="324" priority="2">
      <formula>$I$21&lt;&gt;""</formula>
    </cfRule>
  </conditionalFormatting>
  <conditionalFormatting sqref="J21">
    <cfRule type="expression" dxfId="323" priority="1">
      <formula>$K$21&lt;&gt;""</formula>
    </cfRule>
  </conditionalFormatting>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7" enableFormatConditionsCalculation="0"/>
  <dimension ref="A1:P31"/>
  <sheetViews>
    <sheetView showGridLines="0" workbookViewId="0">
      <selection activeCell="A5" sqref="A5:C20"/>
    </sheetView>
  </sheetViews>
  <sheetFormatPr baseColWidth="10" defaultColWidth="8.83203125" defaultRowHeight="14" outlineLevelCol="1" x14ac:dyDescent="0"/>
  <cols>
    <col min="1" max="1" width="28.33203125" style="7" customWidth="1"/>
    <col min="2" max="2" width="20.1640625" customWidth="1"/>
    <col min="3" max="3" width="26.1640625" style="7" bestFit="1" customWidth="1"/>
    <col min="4" max="4" width="16.33203125" customWidth="1"/>
    <col min="5" max="5" width="3.33203125" customWidth="1"/>
    <col min="6" max="6" width="12.6640625" customWidth="1"/>
    <col min="7" max="7" width="3.33203125" customWidth="1"/>
    <col min="8" max="8" width="17.1640625" customWidth="1"/>
    <col min="9" max="9" width="3.33203125" customWidth="1"/>
    <col min="10" max="10" width="13.1640625" customWidth="1"/>
    <col min="11" max="11" width="3.33203125" customWidth="1"/>
    <col min="12" max="12" width="6.6640625" hidden="1" customWidth="1" outlineLevel="1"/>
    <col min="13" max="13" width="4.5" hidden="1" customWidth="1" outlineLevel="1"/>
    <col min="14" max="14" width="11.5" bestFit="1" customWidth="1" collapsed="1"/>
    <col min="15" max="15" width="10" bestFit="1" customWidth="1"/>
    <col min="16" max="16" width="9.6640625" bestFit="1" customWidth="1"/>
  </cols>
  <sheetData>
    <row r="1" spans="1:16" ht="15" thickBot="1">
      <c r="A1" s="109" t="s">
        <v>74</v>
      </c>
      <c r="B1" s="109"/>
      <c r="C1" s="109"/>
      <c r="D1" s="109"/>
      <c r="E1" s="109"/>
      <c r="F1" s="109"/>
      <c r="G1" s="109"/>
      <c r="H1" s="109"/>
      <c r="I1" s="109"/>
      <c r="J1" s="109"/>
      <c r="K1" s="109"/>
      <c r="L1" s="109"/>
      <c r="M1" s="109"/>
      <c r="N1" s="109"/>
    </row>
    <row r="2" spans="1:16" ht="16" thickTop="1" thickBot="1">
      <c r="A2" s="109"/>
      <c r="B2" s="109"/>
      <c r="C2" s="109"/>
      <c r="D2" s="109"/>
      <c r="E2" s="109"/>
      <c r="F2" s="109"/>
      <c r="G2" s="109"/>
      <c r="H2" s="109"/>
      <c r="I2" s="109"/>
      <c r="J2" s="109"/>
      <c r="K2" s="109"/>
      <c r="L2" s="109"/>
      <c r="M2" s="109"/>
      <c r="N2" s="109"/>
    </row>
    <row r="3" spans="1:16" ht="15" thickTop="1">
      <c r="A3" s="110"/>
      <c r="B3" s="110"/>
      <c r="C3" s="110"/>
      <c r="D3" s="110"/>
      <c r="E3" s="110"/>
      <c r="F3" s="110"/>
      <c r="G3" s="110"/>
      <c r="H3" s="110"/>
      <c r="I3" s="110"/>
      <c r="J3" s="110"/>
      <c r="K3" s="110"/>
      <c r="L3" s="110"/>
      <c r="M3" s="110"/>
      <c r="N3" s="110"/>
    </row>
    <row r="4" spans="1:16" ht="20" thickBot="1">
      <c r="A4" s="22"/>
      <c r="B4" s="22"/>
      <c r="C4" s="22"/>
      <c r="D4" s="22"/>
      <c r="E4" s="22"/>
      <c r="F4" s="22"/>
      <c r="G4" s="22"/>
      <c r="H4" s="22"/>
      <c r="I4" s="22"/>
      <c r="J4" s="22"/>
      <c r="K4" s="22"/>
      <c r="L4" s="22"/>
      <c r="M4" s="22"/>
      <c r="N4" s="22"/>
      <c r="O4" s="23"/>
    </row>
    <row r="5" spans="1:16" ht="15" customHeight="1" thickTop="1">
      <c r="A5" s="129" t="s">
        <v>75</v>
      </c>
      <c r="B5" s="126" t="s">
        <v>94</v>
      </c>
      <c r="C5" s="107"/>
      <c r="D5" s="108" t="s">
        <v>0</v>
      </c>
      <c r="E5" s="108"/>
      <c r="F5" s="108"/>
      <c r="G5" s="108"/>
      <c r="H5" s="108"/>
      <c r="I5" s="108"/>
      <c r="J5" s="108"/>
      <c r="K5" s="108"/>
      <c r="L5" s="18" t="s">
        <v>61</v>
      </c>
      <c r="M5" s="18"/>
      <c r="N5" s="107" t="s">
        <v>61</v>
      </c>
    </row>
    <row r="6" spans="1:16">
      <c r="A6" s="127"/>
      <c r="B6" s="127"/>
      <c r="C6" s="107"/>
      <c r="D6" s="134" t="s">
        <v>1</v>
      </c>
      <c r="E6" s="135"/>
      <c r="F6" s="135"/>
      <c r="G6" s="135"/>
      <c r="H6" s="135"/>
      <c r="I6" s="135"/>
      <c r="J6" s="135"/>
      <c r="K6" s="136"/>
      <c r="L6" s="19"/>
      <c r="M6" s="19"/>
      <c r="N6" s="107"/>
      <c r="O6" s="3"/>
    </row>
    <row r="7" spans="1:16" ht="22.5" customHeight="1">
      <c r="A7" s="128"/>
      <c r="B7" s="128"/>
      <c r="C7" s="108"/>
      <c r="D7" s="63" t="s">
        <v>2</v>
      </c>
      <c r="E7" s="64"/>
      <c r="F7" s="65" t="s">
        <v>3</v>
      </c>
      <c r="G7" s="64"/>
      <c r="H7" s="65" t="s">
        <v>4</v>
      </c>
      <c r="I7" s="64"/>
      <c r="J7" s="65" t="s">
        <v>5</v>
      </c>
      <c r="K7" s="64"/>
      <c r="L7" s="66" t="s">
        <v>69</v>
      </c>
      <c r="M7" s="66" t="s">
        <v>31</v>
      </c>
      <c r="N7" s="108"/>
    </row>
    <row r="8" spans="1:16" ht="40" customHeight="1">
      <c r="A8" s="123" t="s">
        <v>6</v>
      </c>
      <c r="B8" s="124" t="s">
        <v>91</v>
      </c>
      <c r="C8" s="34" t="s">
        <v>7</v>
      </c>
      <c r="D8" s="61" t="s">
        <v>19</v>
      </c>
      <c r="E8" s="67"/>
      <c r="F8" s="61" t="s">
        <v>20</v>
      </c>
      <c r="G8" s="68"/>
      <c r="H8" s="61" t="s">
        <v>21</v>
      </c>
      <c r="I8" s="68"/>
      <c r="J8" s="61" t="s">
        <v>22</v>
      </c>
      <c r="K8" s="68"/>
      <c r="L8" s="69" t="str">
        <f>IF(AND(K8&lt;&gt;"",K9&lt;&gt;"",K10&lt;&gt;""),18,IF($E8&lt;&gt;"",2,IF($G8&lt;&gt;"",7,IF($I8&lt;&gt;"",12,IF($K8&lt;&gt;"",17,"")))))</f>
        <v/>
      </c>
      <c r="M8" s="70" t="str">
        <f>IF(L8&lt;=4,4,IF(AND(L8&gt;=5,L8&lt;=9),4,IF(AND(L8&gt;=10,L8&lt;=14),4,IF(AND(L8&gt;=15,L8&lt;=18),3,""))))</f>
        <v/>
      </c>
      <c r="N8" s="132" t="str">
        <f>IF(OR(L8="",M8="",L9="",M9="",L10="",M10=""),"",ROUND((L8*M8+L9*M9+L10*M10)/(M8+M9+M10),0))</f>
        <v/>
      </c>
      <c r="P8" s="5" t="e">
        <f>N11/MID(J11,8,2)</f>
        <v>#VALUE!</v>
      </c>
    </row>
    <row r="9" spans="1:16" ht="28.5" customHeight="1">
      <c r="A9" s="123"/>
      <c r="B9" s="125"/>
      <c r="C9" s="34" t="s">
        <v>8</v>
      </c>
      <c r="D9" s="61" t="s">
        <v>23</v>
      </c>
      <c r="E9" s="71"/>
      <c r="F9" s="61" t="s">
        <v>24</v>
      </c>
      <c r="G9" s="72"/>
      <c r="H9" s="61" t="s">
        <v>25</v>
      </c>
      <c r="I9" s="72"/>
      <c r="J9" s="61" t="s">
        <v>26</v>
      </c>
      <c r="K9" s="72"/>
      <c r="L9" s="69" t="str">
        <f>IF(AND(K8&lt;&gt;"",K9&lt;&gt;"",K10&lt;&gt;""),18,IF($E9&lt;&gt;"",2,IF($G9&lt;&gt;"",7,IF($I9&lt;&gt;"",12,IF($K9&lt;&gt;"",17,"")))))</f>
        <v/>
      </c>
      <c r="M9" s="70" t="str">
        <f t="shared" ref="M9:M10" si="0">IF(L9&lt;=4,4,IF(AND(L9&gt;=5,L9&lt;=9),4,IF(AND(L9&gt;=10,L9&lt;=14),4,IF(AND(L9&gt;=15,L9&lt;=18),3,""))))</f>
        <v/>
      </c>
      <c r="N9" s="132"/>
    </row>
    <row r="10" spans="1:16" ht="35.25" customHeight="1">
      <c r="A10" s="123"/>
      <c r="B10" s="91" t="s">
        <v>92</v>
      </c>
      <c r="C10" s="34" t="s">
        <v>9</v>
      </c>
      <c r="D10" s="61" t="s">
        <v>28</v>
      </c>
      <c r="E10" s="71"/>
      <c r="F10" s="61" t="s">
        <v>27</v>
      </c>
      <c r="G10" s="72"/>
      <c r="H10" s="61" t="s">
        <v>29</v>
      </c>
      <c r="I10" s="72"/>
      <c r="J10" s="61" t="s">
        <v>30</v>
      </c>
      <c r="K10" s="72"/>
      <c r="L10" s="69" t="str">
        <f>IF(AND(K8&lt;&gt;"",K9&lt;&gt;"",K10&lt;&gt;""),18,IF($E10&lt;&gt;"",2,IF($G10&lt;&gt;"",7,IF($I10&lt;&gt;"",12,IF($K10&lt;&gt;"",17,"")))))</f>
        <v/>
      </c>
      <c r="M10" s="70" t="str">
        <f t="shared" si="0"/>
        <v/>
      </c>
      <c r="N10" s="133"/>
    </row>
    <row r="11" spans="1:16" ht="23.25" customHeight="1">
      <c r="A11" s="15"/>
      <c r="B11" s="8"/>
      <c r="C11" s="9"/>
      <c r="D11" s="75" t="s">
        <v>62</v>
      </c>
      <c r="E11" s="36" t="str">
        <f>IF(N8&lt;=4,N8,"")</f>
        <v/>
      </c>
      <c r="F11" s="76" t="s">
        <v>63</v>
      </c>
      <c r="G11" s="37" t="str">
        <f>IF(AND(N8&gt;=5,N8&lt;=9),N8,"")</f>
        <v/>
      </c>
      <c r="H11" s="75" t="s">
        <v>64</v>
      </c>
      <c r="I11" s="37" t="str">
        <f>IF(AND(N8&gt;=10,N8&lt;=14),N8,"")</f>
        <v/>
      </c>
      <c r="J11" s="75" t="s">
        <v>65</v>
      </c>
      <c r="K11" s="37" t="str">
        <f>IF(AND(N8&gt;=15,N8&lt;=18),N8,"")</f>
        <v/>
      </c>
      <c r="L11" s="77"/>
      <c r="M11" s="77"/>
      <c r="N11" s="42" t="str">
        <f>IF(E11&lt;&gt;"",E11,IF(G11&lt;&gt;"",G11,IF(I11&lt;&gt;"",I11,IF(K11&lt;&gt;"",K11,""))))</f>
        <v/>
      </c>
    </row>
    <row r="12" spans="1:16" ht="32.25" customHeight="1">
      <c r="A12" s="121" t="s">
        <v>17</v>
      </c>
      <c r="B12" s="92" t="s">
        <v>95</v>
      </c>
      <c r="C12" s="34" t="s">
        <v>10</v>
      </c>
      <c r="D12" s="61" t="s">
        <v>32</v>
      </c>
      <c r="E12" s="71"/>
      <c r="F12" s="61" t="s">
        <v>20</v>
      </c>
      <c r="G12" s="72"/>
      <c r="H12" s="61" t="s">
        <v>21</v>
      </c>
      <c r="I12" s="72"/>
      <c r="J12" s="61" t="s">
        <v>33</v>
      </c>
      <c r="K12" s="72"/>
      <c r="L12" s="69" t="str">
        <f>IF(AND(K12&lt;&gt;"",K13&lt;&gt;""),21,IF($E12&lt;&gt;"",2,IF($G12&lt;&gt;"",7.5,IF($I12&lt;&gt;"",13.5,IF($K12&lt;&gt;"",19,"")))))</f>
        <v/>
      </c>
      <c r="M12" s="70" t="str">
        <f>IF(L12&lt;=4,4,IF(AND(L12&gt;=5,L12&lt;=10),5,IF(AND(L12&gt;=11,L12&lt;=16),5,IF(AND(L12&gt;=17,L12&lt;=21),4,""))))</f>
        <v/>
      </c>
      <c r="N12" s="132" t="str">
        <f>IF(OR(L12="",M12="",L13="",M13=""),"",ROUND((L12*M12+L13*M13)/(M12+M13),0))</f>
        <v/>
      </c>
      <c r="P12" s="5" t="e">
        <f>N14/MID(J14,8,2)</f>
        <v>#VALUE!</v>
      </c>
    </row>
    <row r="13" spans="1:16" ht="32.25" customHeight="1">
      <c r="A13" s="122"/>
      <c r="B13" s="93" t="s">
        <v>96</v>
      </c>
      <c r="C13" s="62" t="s">
        <v>11</v>
      </c>
      <c r="D13" s="61" t="s">
        <v>28</v>
      </c>
      <c r="E13" s="78"/>
      <c r="F13" s="61" t="s">
        <v>36</v>
      </c>
      <c r="G13" s="79"/>
      <c r="H13" s="61" t="s">
        <v>35</v>
      </c>
      <c r="I13" s="79"/>
      <c r="J13" s="61" t="s">
        <v>34</v>
      </c>
      <c r="K13" s="79"/>
      <c r="L13" s="69" t="str">
        <f>IF(AND(K12&lt;&gt;"",K13&lt;&gt;""),21,IF($E13&lt;&gt;"",2,IF($G13&lt;&gt;"",7.5,IF($I13&lt;&gt;"",13.5,IF($K13&lt;&gt;"",19,"")))))</f>
        <v/>
      </c>
      <c r="M13" s="70" t="str">
        <f>IF(L13&lt;=4,4,IF(AND(L13&gt;=5,L13&lt;=10),5,IF(AND(L13&gt;=11,L13&lt;=16),5,IF(AND(L13&gt;=17,L13&lt;=21),4,""))))</f>
        <v/>
      </c>
      <c r="N13" s="133"/>
    </row>
    <row r="14" spans="1:16" ht="19.5" customHeight="1">
      <c r="A14" s="15"/>
      <c r="B14" s="8"/>
      <c r="C14" s="9"/>
      <c r="D14" s="75" t="s">
        <v>62</v>
      </c>
      <c r="E14" s="37" t="str">
        <f>IF(N12&lt;=4,N12,"")</f>
        <v/>
      </c>
      <c r="F14" s="75" t="s">
        <v>66</v>
      </c>
      <c r="G14" s="37" t="str">
        <f>IF(AND(N12&gt;=5,N12&lt;=10),N12,"")</f>
        <v/>
      </c>
      <c r="H14" s="75" t="s">
        <v>67</v>
      </c>
      <c r="I14" s="37" t="str">
        <f>IF(AND(N12&gt;=11,N12&lt;=16),N12,"")</f>
        <v/>
      </c>
      <c r="J14" s="75" t="s">
        <v>68</v>
      </c>
      <c r="K14" s="37" t="str">
        <f>IF(AND(N12&gt;=17,N12&lt;=21),N12,"")</f>
        <v/>
      </c>
      <c r="L14" s="80"/>
      <c r="M14" s="80"/>
      <c r="N14" s="42" t="str">
        <f>IF(E14&lt;&gt;"",E14,IF(G14&lt;&gt;"",G14,IF(I14&lt;&gt;"",I14,IF(K14&lt;&gt;"",K14,""))))</f>
        <v/>
      </c>
    </row>
    <row r="15" spans="1:16" ht="40" customHeight="1">
      <c r="A15" s="124" t="s">
        <v>90</v>
      </c>
      <c r="B15" s="124" t="s">
        <v>93</v>
      </c>
      <c r="C15" s="62" t="s">
        <v>12</v>
      </c>
      <c r="D15" s="61" t="s">
        <v>32</v>
      </c>
      <c r="E15" s="81"/>
      <c r="F15" s="61" t="s">
        <v>20</v>
      </c>
      <c r="G15" s="82"/>
      <c r="H15" s="61" t="s">
        <v>52</v>
      </c>
      <c r="I15" s="82"/>
      <c r="J15" s="61" t="s">
        <v>33</v>
      </c>
      <c r="K15" s="82"/>
      <c r="L15" s="69" t="str">
        <f>IF(AND(K15&lt;&gt;"",K16&lt;&gt;""),21,IF($E15&lt;&gt;"",2,IF($G15&lt;&gt;"",7.5,IF($I15&lt;&gt;"",13.5,IF($K15&lt;&gt;"",19,"")))))</f>
        <v/>
      </c>
      <c r="M15" s="70" t="str">
        <f>IF(L15&lt;=4,4,IF(AND(L15&gt;=5,L15&lt;=10),5,IF(AND(L15&gt;=11,L15&lt;=16),5,IF(AND(L15&gt;=17,L15&lt;=21),4,""))))</f>
        <v/>
      </c>
      <c r="N15" s="132" t="str">
        <f>IF(OR(L15="",M15="",L16="",M16=""),"",ROUND((L15*M15+L16*M16)/(M15+M16),0))</f>
        <v/>
      </c>
      <c r="P15" s="5" t="e">
        <f>N17/MID(J17,8,2)</f>
        <v>#VALUE!</v>
      </c>
    </row>
    <row r="16" spans="1:16" ht="33" customHeight="1">
      <c r="A16" s="125"/>
      <c r="B16" s="125"/>
      <c r="C16" s="34" t="s">
        <v>13</v>
      </c>
      <c r="D16" s="61" t="s">
        <v>28</v>
      </c>
      <c r="E16" s="78"/>
      <c r="F16" s="61" t="s">
        <v>36</v>
      </c>
      <c r="G16" s="79"/>
      <c r="H16" s="61" t="s">
        <v>53</v>
      </c>
      <c r="I16" s="79"/>
      <c r="J16" s="61" t="s">
        <v>34</v>
      </c>
      <c r="K16" s="79"/>
      <c r="L16" s="69" t="str">
        <f>IF(AND(K15&lt;&gt;"",K16&lt;&gt;""),21,IF($E16&lt;&gt;"",2,IF($G16&lt;&gt;"",7.5,IF($I16&lt;&gt;"",13.5,IF($K16&lt;&gt;"",19,"")))))</f>
        <v/>
      </c>
      <c r="M16" s="70" t="str">
        <f>IF(L16&lt;=4,4,IF(AND(L16&gt;=5,L16&lt;=10),5,IF(AND(L16&gt;=11,L16&lt;=16),5,IF(AND(L16&gt;=17,L16&lt;=21),4,""))))</f>
        <v/>
      </c>
      <c r="N16" s="133"/>
    </row>
    <row r="17" spans="1:16" ht="18.75" customHeight="1">
      <c r="A17" s="15"/>
      <c r="B17" s="8"/>
      <c r="C17" s="9"/>
      <c r="D17" s="75" t="s">
        <v>62</v>
      </c>
      <c r="E17" s="37" t="str">
        <f>IF(N15&lt;=4,N15,"")</f>
        <v/>
      </c>
      <c r="F17" s="75" t="s">
        <v>66</v>
      </c>
      <c r="G17" s="37" t="str">
        <f>IF(AND(N15&gt;=5,N15&lt;=10),N15,"")</f>
        <v/>
      </c>
      <c r="H17" s="75" t="s">
        <v>67</v>
      </c>
      <c r="I17" s="37" t="str">
        <f>IF(AND(N15&gt;=11,N15&lt;=16),N15,"")</f>
        <v/>
      </c>
      <c r="J17" s="75" t="s">
        <v>68</v>
      </c>
      <c r="K17" s="37" t="str">
        <f>IF(AND(N15&gt;=17,N15&lt;=21),N15,"")</f>
        <v/>
      </c>
      <c r="L17" s="80" t="str">
        <f t="shared" ref="L17" si="1">IF($E17&lt;&gt;"",2,IF($G17&lt;&gt;"",8,IF($I17&lt;&gt;"",13,IF($K17&lt;&gt;"",18,""))))</f>
        <v/>
      </c>
      <c r="M17" s="80" t="str">
        <f t="shared" ref="M17" si="2">IF(L17&lt;=4,4,IF(AND(L17&gt;=5,L17&lt;=10),5,IF(AND(L17&gt;=10,L17&lt;=16),5,IF(AND(L17&gt;=17,L17&lt;=21),4,""))))</f>
        <v/>
      </c>
      <c r="N17" s="42" t="str">
        <f>IF(E17&lt;&gt;"",E17,IF(G17&lt;&gt;"",G17,IF(I17&lt;&gt;"",I17,IF(K17&lt;&gt;"",K17,""))))</f>
        <v/>
      </c>
    </row>
    <row r="18" spans="1:16" ht="28.5" customHeight="1">
      <c r="A18" s="118" t="s">
        <v>18</v>
      </c>
      <c r="B18" s="123"/>
      <c r="C18" s="34" t="s">
        <v>14</v>
      </c>
      <c r="D18" s="61" t="s">
        <v>32</v>
      </c>
      <c r="E18" s="81"/>
      <c r="F18" s="61" t="s">
        <v>20</v>
      </c>
      <c r="G18" s="82"/>
      <c r="H18" s="61" t="s">
        <v>52</v>
      </c>
      <c r="I18" s="82"/>
      <c r="J18" s="61" t="s">
        <v>33</v>
      </c>
      <c r="K18" s="82"/>
      <c r="L18" s="69" t="str">
        <f>IF(AND($K$18&lt;&gt;"",$K$19&lt;&gt;"",$K$20&lt;&gt;""),15,IF($E18&lt;&gt;"",1.5,IF($G18&lt;&gt;"",5.5,IF($I18&lt;&gt;"",9.5,IF($K18&lt;&gt;"",14,"")))))</f>
        <v/>
      </c>
      <c r="M18" s="70" t="str">
        <f>IF(L18&lt;=3,3,IF(AND(L18&gt;=4,L18&lt;=7),3,IF(AND(L18&gt;=8,L18&lt;=11),3,IF(AND(L18&gt;=12,L18&lt;=15),3,""))))</f>
        <v/>
      </c>
      <c r="N18" s="132" t="str">
        <f>IF(OR(L18="",M18="",L19="",M19="",L20="",M20=""),"",ROUND((L18*M18+L19*M19+L20*M20)/(M18+M19+M20),0))</f>
        <v/>
      </c>
      <c r="P18" s="5" t="e">
        <f>N21/MID(J21,8,2)</f>
        <v>#VALUE!</v>
      </c>
    </row>
    <row r="19" spans="1:16" ht="28">
      <c r="A19" s="119"/>
      <c r="B19" s="123"/>
      <c r="C19" s="34" t="s">
        <v>15</v>
      </c>
      <c r="D19" s="61" t="s">
        <v>54</v>
      </c>
      <c r="E19" s="71"/>
      <c r="F19" s="61" t="s">
        <v>27</v>
      </c>
      <c r="G19" s="72"/>
      <c r="H19" s="61" t="s">
        <v>30</v>
      </c>
      <c r="I19" s="72"/>
      <c r="J19" s="61" t="s">
        <v>30</v>
      </c>
      <c r="K19" s="72"/>
      <c r="L19" s="69" t="str">
        <f t="shared" ref="L19:L20" si="3">IF(AND($K$18&lt;&gt;"",$K$19&lt;&gt;"",$K$20&lt;&gt;""),15,IF($E19&lt;&gt;"",1.5,IF($G19&lt;&gt;"",5.5,IF($I19&lt;&gt;"",9.5,IF($K19&lt;&gt;"",14,"")))))</f>
        <v/>
      </c>
      <c r="M19" s="70" t="str">
        <f t="shared" ref="M19:M20" si="4">IF(L19&lt;=3,3,IF(AND(L19&gt;=4,L19&lt;=7),3,IF(AND(L19&gt;=8,L19&lt;=11),3,IF(AND(L19&gt;=12,L19&lt;=15),3,""))))</f>
        <v/>
      </c>
      <c r="N19" s="132"/>
    </row>
    <row r="20" spans="1:16" ht="26" customHeight="1">
      <c r="A20" s="120"/>
      <c r="B20" s="123"/>
      <c r="C20" s="62" t="s">
        <v>16</v>
      </c>
      <c r="D20" s="61" t="s">
        <v>28</v>
      </c>
      <c r="E20" s="78"/>
      <c r="F20" s="61" t="s">
        <v>20</v>
      </c>
      <c r="G20" s="79"/>
      <c r="H20" s="61" t="s">
        <v>55</v>
      </c>
      <c r="I20" s="79"/>
      <c r="J20" s="61" t="s">
        <v>56</v>
      </c>
      <c r="K20" s="79"/>
      <c r="L20" s="69" t="str">
        <f t="shared" si="3"/>
        <v/>
      </c>
      <c r="M20" s="70" t="str">
        <f t="shared" si="4"/>
        <v/>
      </c>
      <c r="N20" s="133"/>
    </row>
    <row r="21" spans="1:16">
      <c r="A21" s="83"/>
      <c r="B21" s="83"/>
      <c r="C21" s="83"/>
      <c r="D21" s="84" t="s">
        <v>70</v>
      </c>
      <c r="E21" s="37" t="str">
        <f>IF(N18&lt;=3,N18,"")</f>
        <v/>
      </c>
      <c r="F21" s="75" t="s">
        <v>71</v>
      </c>
      <c r="G21" s="37" t="str">
        <f>IF(AND(N18&gt;=4,N18&lt;=7),N18,"")</f>
        <v/>
      </c>
      <c r="H21" s="75" t="s">
        <v>72</v>
      </c>
      <c r="I21" s="37" t="str">
        <f>IF(AND(N18&gt;=8,N18&lt;=11),N18,"")</f>
        <v/>
      </c>
      <c r="J21" s="75" t="s">
        <v>73</v>
      </c>
      <c r="K21" s="37" t="str">
        <f>IF(AND(N18&gt;=12,N18&lt;=15),N18,"")</f>
        <v/>
      </c>
      <c r="L21" s="80"/>
      <c r="M21" s="80"/>
      <c r="N21" s="42" t="str">
        <f>IF(E21&lt;&gt;"",E21,IF(G21&lt;&gt;"",G21,IF(I21&lt;&gt;"",I21,IF(K21&lt;&gt;"",K21,""))))</f>
        <v/>
      </c>
    </row>
    <row r="22" spans="1:16" ht="14.25" customHeight="1">
      <c r="A22" s="85"/>
      <c r="B22" s="85"/>
      <c r="C22" s="85"/>
      <c r="D22" s="86"/>
      <c r="E22" s="85"/>
      <c r="F22" s="87"/>
      <c r="G22" s="85"/>
      <c r="H22" s="87"/>
      <c r="I22" s="87"/>
      <c r="J22" s="130" t="s">
        <v>37</v>
      </c>
      <c r="K22" s="131"/>
      <c r="L22" s="73"/>
      <c r="M22" s="74"/>
      <c r="N22" s="88" t="str">
        <f>IF(OR(N11="",N14="",N17="",N21=""),"",ROUND(SUM(N11,N14,N17,N21),0))</f>
        <v/>
      </c>
    </row>
    <row r="23" spans="1:16">
      <c r="A23" s="89" t="s">
        <v>77</v>
      </c>
      <c r="B23" s="89" t="s">
        <v>76</v>
      </c>
      <c r="C23" s="85"/>
      <c r="D23" s="86"/>
      <c r="E23" s="85"/>
      <c r="F23" s="16"/>
      <c r="G23" s="85"/>
      <c r="H23" s="16"/>
      <c r="I23" s="87"/>
      <c r="J23" s="130" t="s">
        <v>51</v>
      </c>
      <c r="K23" s="130"/>
      <c r="L23" s="73"/>
      <c r="M23" s="74"/>
      <c r="N23" s="90" t="str">
        <f>IF(N22&lt;=2,1,IF(AND(N22&gt;=3,N22&lt;=4),2,IF(AND(N22&gt;=5,N22&lt;=8),3,IF(AND(N22&gt;=9,N22&lt;=12),4,IF(AND(N22&gt;=13,N22&lt;=16),5,IF(AND(N22&gt;=17,N22&lt;=21),6,IF(AND(N22&gt;=22,N22&lt;=26),7,IF(AND(N22&gt;=27,N22&lt;=31),8,IF(AND(N22&gt;=32,N22&lt;=36),9,IF(AND(N22&gt;=37,N22&lt;=42),10,IF(AND(N22&gt;=43,N22&lt;=48),11,IF(AND(N22&gt;=49,N22&lt;=54),12,IF(AND(N22&gt;=55,N22&lt;=61),13,IF(AND(N22&gt;=62,N22&lt;=68),14,IF(AND(N22&gt;=69,N22&lt;=75),15,"")))))))))))))))</f>
        <v/>
      </c>
    </row>
    <row r="24" spans="1:16">
      <c r="A24" s="54"/>
      <c r="B24" s="47"/>
      <c r="D24" s="1"/>
      <c r="F24" s="2"/>
      <c r="H24" s="2"/>
      <c r="J24" s="2"/>
    </row>
    <row r="25" spans="1:16">
      <c r="A25" s="17"/>
      <c r="B25" s="13"/>
      <c r="D25" s="4"/>
      <c r="E25" s="4"/>
      <c r="F25" s="4"/>
      <c r="G25" s="4"/>
      <c r="H25" s="4"/>
      <c r="I25" s="4"/>
      <c r="J25" s="4"/>
      <c r="K25" s="4"/>
      <c r="L25" s="4"/>
      <c r="M25" s="4"/>
      <c r="N25" s="4"/>
      <c r="O25" s="4"/>
      <c r="P25" s="4"/>
    </row>
    <row r="26" spans="1:16">
      <c r="A26" s="17"/>
      <c r="B26" s="4"/>
      <c r="D26" s="4"/>
      <c r="E26" s="4"/>
      <c r="F26" s="4"/>
      <c r="G26" s="4"/>
      <c r="H26" s="4"/>
      <c r="I26" s="4"/>
      <c r="J26" s="4"/>
      <c r="K26" s="4"/>
      <c r="L26" s="14"/>
      <c r="M26" s="4"/>
      <c r="N26" s="4"/>
      <c r="O26" s="4"/>
      <c r="P26" s="4"/>
    </row>
    <row r="27" spans="1:16">
      <c r="A27" s="17"/>
      <c r="D27" s="1"/>
      <c r="F27" s="2"/>
      <c r="H27" s="2"/>
      <c r="J27" s="2"/>
    </row>
    <row r="28" spans="1:16">
      <c r="A28" s="17"/>
    </row>
    <row r="29" spans="1:16">
      <c r="A29" s="17"/>
    </row>
    <row r="30" spans="1:16" ht="15" customHeight="1"/>
    <row r="31" spans="1:16" ht="84.75" customHeight="1"/>
  </sheetData>
  <mergeCells count="20">
    <mergeCell ref="A1:N3"/>
    <mergeCell ref="A5:A7"/>
    <mergeCell ref="B5:B7"/>
    <mergeCell ref="C5:C7"/>
    <mergeCell ref="D5:K5"/>
    <mergeCell ref="N5:N7"/>
    <mergeCell ref="D6:K6"/>
    <mergeCell ref="A8:A10"/>
    <mergeCell ref="B8:B9"/>
    <mergeCell ref="N8:N10"/>
    <mergeCell ref="A12:A13"/>
    <mergeCell ref="N12:N13"/>
    <mergeCell ref="J22:K22"/>
    <mergeCell ref="J23:K23"/>
    <mergeCell ref="A15:A16"/>
    <mergeCell ref="B15:B16"/>
    <mergeCell ref="N15:N16"/>
    <mergeCell ref="A18:A20"/>
    <mergeCell ref="B18:B20"/>
    <mergeCell ref="N18:N20"/>
  </mergeCells>
  <conditionalFormatting sqref="D11">
    <cfRule type="expression" dxfId="322" priority="16">
      <formula>$E$11&lt;&gt;""</formula>
    </cfRule>
    <cfRule type="expression" dxfId="321" priority="19">
      <formula>$N$8&lt;=4</formula>
    </cfRule>
  </conditionalFormatting>
  <conditionalFormatting sqref="F11">
    <cfRule type="expression" dxfId="320" priority="15">
      <formula>$G$11&lt;&gt;""</formula>
    </cfRule>
    <cfRule type="expression" dxfId="319" priority="18">
      <formula>"e($N$3&gt;=5;$N$3&lt;=9)"</formula>
    </cfRule>
  </conditionalFormatting>
  <conditionalFormatting sqref="H11">
    <cfRule type="expression" dxfId="318" priority="14">
      <formula>$I$11&lt;&gt;""</formula>
    </cfRule>
    <cfRule type="expression" dxfId="317" priority="17">
      <formula>AND(N8&gt;=10,N8&lt;=10)</formula>
    </cfRule>
  </conditionalFormatting>
  <conditionalFormatting sqref="J11">
    <cfRule type="expression" dxfId="316" priority="13">
      <formula>$K$11&lt;&gt;""</formula>
    </cfRule>
  </conditionalFormatting>
  <conditionalFormatting sqref="D14">
    <cfRule type="expression" dxfId="315" priority="12">
      <formula>$E$14&lt;&gt;""</formula>
    </cfRule>
  </conditionalFormatting>
  <conditionalFormatting sqref="F14">
    <cfRule type="expression" dxfId="314" priority="11">
      <formula>$G$14&lt;&gt;""</formula>
    </cfRule>
  </conditionalFormatting>
  <conditionalFormatting sqref="H14">
    <cfRule type="expression" dxfId="313" priority="10">
      <formula>$I$14&lt;&gt;""</formula>
    </cfRule>
  </conditionalFormatting>
  <conditionalFormatting sqref="J14">
    <cfRule type="expression" dxfId="312" priority="9">
      <formula>$K$14&lt;&gt;""</formula>
    </cfRule>
  </conditionalFormatting>
  <conditionalFormatting sqref="D17">
    <cfRule type="expression" dxfId="311" priority="8">
      <formula>$E$17&lt;&gt;""</formula>
    </cfRule>
  </conditionalFormatting>
  <conditionalFormatting sqref="F17">
    <cfRule type="expression" dxfId="310" priority="7">
      <formula>G17&lt;&gt;""</formula>
    </cfRule>
  </conditionalFormatting>
  <conditionalFormatting sqref="H17">
    <cfRule type="expression" dxfId="309" priority="6">
      <formula>$I$17&lt;&gt;""</formula>
    </cfRule>
  </conditionalFormatting>
  <conditionalFormatting sqref="J17">
    <cfRule type="expression" dxfId="308" priority="5">
      <formula>$K$17&lt;&gt;""</formula>
    </cfRule>
  </conditionalFormatting>
  <conditionalFormatting sqref="D21">
    <cfRule type="expression" dxfId="307" priority="4">
      <formula>$E$21&lt;&gt;""</formula>
    </cfRule>
  </conditionalFormatting>
  <conditionalFormatting sqref="F21">
    <cfRule type="expression" dxfId="306" priority="3">
      <formula>$G$21&lt;&gt;""</formula>
    </cfRule>
  </conditionalFormatting>
  <conditionalFormatting sqref="H21">
    <cfRule type="expression" dxfId="305" priority="2">
      <formula>$I$21&lt;&gt;""</formula>
    </cfRule>
  </conditionalFormatting>
  <conditionalFormatting sqref="J21">
    <cfRule type="expression" dxfId="304" priority="1">
      <formula>$K$21&lt;&gt;""</formula>
    </cfRule>
  </conditionalFormatting>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8" enableFormatConditionsCalculation="0"/>
  <dimension ref="A1:P31"/>
  <sheetViews>
    <sheetView showGridLines="0" workbookViewId="0">
      <selection activeCell="A5" sqref="A5:C20"/>
    </sheetView>
  </sheetViews>
  <sheetFormatPr baseColWidth="10" defaultColWidth="8.83203125" defaultRowHeight="14" outlineLevelCol="1" x14ac:dyDescent="0"/>
  <cols>
    <col min="1" max="1" width="28.33203125" style="7" customWidth="1"/>
    <col min="2" max="2" width="20.1640625" customWidth="1"/>
    <col min="3" max="3" width="26.1640625" style="7" bestFit="1" customWidth="1"/>
    <col min="4" max="4" width="16.33203125" customWidth="1"/>
    <col min="5" max="5" width="3.33203125" customWidth="1"/>
    <col min="6" max="6" width="12.6640625" customWidth="1"/>
    <col min="7" max="7" width="3.33203125" customWidth="1"/>
    <col min="8" max="8" width="17.1640625" customWidth="1"/>
    <col min="9" max="9" width="3.33203125" customWidth="1"/>
    <col min="10" max="10" width="13.1640625" customWidth="1"/>
    <col min="11" max="11" width="3.33203125" customWidth="1"/>
    <col min="12" max="12" width="6.6640625" hidden="1" customWidth="1" outlineLevel="1"/>
    <col min="13" max="13" width="4.5" hidden="1" customWidth="1" outlineLevel="1"/>
    <col min="14" max="14" width="11.5" bestFit="1" customWidth="1" collapsed="1"/>
    <col min="15" max="15" width="10" bestFit="1" customWidth="1"/>
    <col min="16" max="16" width="9.6640625" bestFit="1" customWidth="1"/>
  </cols>
  <sheetData>
    <row r="1" spans="1:16" ht="15" thickBot="1">
      <c r="A1" s="109" t="s">
        <v>74</v>
      </c>
      <c r="B1" s="109"/>
      <c r="C1" s="109"/>
      <c r="D1" s="109"/>
      <c r="E1" s="109"/>
      <c r="F1" s="109"/>
      <c r="G1" s="109"/>
      <c r="H1" s="109"/>
      <c r="I1" s="109"/>
      <c r="J1" s="109"/>
      <c r="K1" s="109"/>
      <c r="L1" s="109"/>
      <c r="M1" s="109"/>
      <c r="N1" s="109"/>
    </row>
    <row r="2" spans="1:16" ht="16" thickTop="1" thickBot="1">
      <c r="A2" s="109"/>
      <c r="B2" s="109"/>
      <c r="C2" s="109"/>
      <c r="D2" s="109"/>
      <c r="E2" s="109"/>
      <c r="F2" s="109"/>
      <c r="G2" s="109"/>
      <c r="H2" s="109"/>
      <c r="I2" s="109"/>
      <c r="J2" s="109"/>
      <c r="K2" s="109"/>
      <c r="L2" s="109"/>
      <c r="M2" s="109"/>
      <c r="N2" s="109"/>
    </row>
    <row r="3" spans="1:16" ht="15" thickTop="1">
      <c r="A3" s="110"/>
      <c r="B3" s="110"/>
      <c r="C3" s="110"/>
      <c r="D3" s="110"/>
      <c r="E3" s="110"/>
      <c r="F3" s="110"/>
      <c r="G3" s="110"/>
      <c r="H3" s="110"/>
      <c r="I3" s="110"/>
      <c r="J3" s="110"/>
      <c r="K3" s="110"/>
      <c r="L3" s="110"/>
      <c r="M3" s="110"/>
      <c r="N3" s="110"/>
    </row>
    <row r="4" spans="1:16" ht="20" thickBot="1">
      <c r="A4" s="22"/>
      <c r="B4" s="22"/>
      <c r="C4" s="22"/>
      <c r="D4" s="22"/>
      <c r="E4" s="22"/>
      <c r="F4" s="22"/>
      <c r="G4" s="22"/>
      <c r="H4" s="22"/>
      <c r="I4" s="22"/>
      <c r="J4" s="22"/>
      <c r="K4" s="22"/>
      <c r="L4" s="22"/>
      <c r="M4" s="22"/>
      <c r="N4" s="22"/>
      <c r="O4" s="23"/>
    </row>
    <row r="5" spans="1:16" ht="15" customHeight="1" thickTop="1">
      <c r="A5" s="129" t="s">
        <v>75</v>
      </c>
      <c r="B5" s="126" t="s">
        <v>94</v>
      </c>
      <c r="C5" s="107"/>
      <c r="D5" s="108" t="s">
        <v>0</v>
      </c>
      <c r="E5" s="108"/>
      <c r="F5" s="108"/>
      <c r="G5" s="108"/>
      <c r="H5" s="108"/>
      <c r="I5" s="108"/>
      <c r="J5" s="108"/>
      <c r="K5" s="108"/>
      <c r="L5" s="18" t="s">
        <v>61</v>
      </c>
      <c r="M5" s="18"/>
      <c r="N5" s="107" t="s">
        <v>61</v>
      </c>
    </row>
    <row r="6" spans="1:16">
      <c r="A6" s="127"/>
      <c r="B6" s="127"/>
      <c r="C6" s="107"/>
      <c r="D6" s="134" t="s">
        <v>1</v>
      </c>
      <c r="E6" s="135"/>
      <c r="F6" s="135"/>
      <c r="G6" s="135"/>
      <c r="H6" s="135"/>
      <c r="I6" s="135"/>
      <c r="J6" s="135"/>
      <c r="K6" s="136"/>
      <c r="L6" s="19"/>
      <c r="M6" s="19"/>
      <c r="N6" s="107"/>
      <c r="O6" s="3"/>
    </row>
    <row r="7" spans="1:16" ht="22.5" customHeight="1">
      <c r="A7" s="128"/>
      <c r="B7" s="128"/>
      <c r="C7" s="108"/>
      <c r="D7" s="63" t="s">
        <v>2</v>
      </c>
      <c r="E7" s="64"/>
      <c r="F7" s="65" t="s">
        <v>3</v>
      </c>
      <c r="G7" s="64"/>
      <c r="H7" s="65" t="s">
        <v>4</v>
      </c>
      <c r="I7" s="64"/>
      <c r="J7" s="65" t="s">
        <v>5</v>
      </c>
      <c r="K7" s="64"/>
      <c r="L7" s="66" t="s">
        <v>69</v>
      </c>
      <c r="M7" s="66" t="s">
        <v>31</v>
      </c>
      <c r="N7" s="108"/>
    </row>
    <row r="8" spans="1:16" ht="40" customHeight="1">
      <c r="A8" s="123" t="s">
        <v>6</v>
      </c>
      <c r="B8" s="124" t="s">
        <v>91</v>
      </c>
      <c r="C8" s="34" t="s">
        <v>7</v>
      </c>
      <c r="D8" s="61" t="s">
        <v>19</v>
      </c>
      <c r="E8" s="67"/>
      <c r="F8" s="61" t="s">
        <v>20</v>
      </c>
      <c r="G8" s="68"/>
      <c r="H8" s="61" t="s">
        <v>21</v>
      </c>
      <c r="I8" s="68"/>
      <c r="J8" s="61" t="s">
        <v>22</v>
      </c>
      <c r="K8" s="68"/>
      <c r="L8" s="69" t="str">
        <f>IF(AND(K8&lt;&gt;"",K9&lt;&gt;"",K10&lt;&gt;""),18,IF($E8&lt;&gt;"",2,IF($G8&lt;&gt;"",7,IF($I8&lt;&gt;"",12,IF($K8&lt;&gt;"",17,"")))))</f>
        <v/>
      </c>
      <c r="M8" s="70" t="str">
        <f>IF(L8&lt;=4,4,IF(AND(L8&gt;=5,L8&lt;=9),4,IF(AND(L8&gt;=10,L8&lt;=14),4,IF(AND(L8&gt;=15,L8&lt;=18),3,""))))</f>
        <v/>
      </c>
      <c r="N8" s="132" t="str">
        <f>IF(OR(L8="",M8="",L9="",M9="",L10="",M10=""),"",ROUND((L8*M8+L9*M9+L10*M10)/(M8+M9+M10),0))</f>
        <v/>
      </c>
      <c r="P8" s="5" t="e">
        <f>N11/MID(J11,8,2)</f>
        <v>#VALUE!</v>
      </c>
    </row>
    <row r="9" spans="1:16" ht="28.5" customHeight="1">
      <c r="A9" s="123"/>
      <c r="B9" s="125"/>
      <c r="C9" s="34" t="s">
        <v>8</v>
      </c>
      <c r="D9" s="61" t="s">
        <v>23</v>
      </c>
      <c r="E9" s="71"/>
      <c r="F9" s="61" t="s">
        <v>24</v>
      </c>
      <c r="G9" s="72"/>
      <c r="H9" s="61" t="s">
        <v>25</v>
      </c>
      <c r="I9" s="72"/>
      <c r="J9" s="61" t="s">
        <v>26</v>
      </c>
      <c r="K9" s="72"/>
      <c r="L9" s="69" t="str">
        <f>IF(AND(K8&lt;&gt;"",K9&lt;&gt;"",K10&lt;&gt;""),18,IF($E9&lt;&gt;"",2,IF($G9&lt;&gt;"",7,IF($I9&lt;&gt;"",12,IF($K9&lt;&gt;"",17,"")))))</f>
        <v/>
      </c>
      <c r="M9" s="70" t="str">
        <f t="shared" ref="M9:M10" si="0">IF(L9&lt;=4,4,IF(AND(L9&gt;=5,L9&lt;=9),4,IF(AND(L9&gt;=10,L9&lt;=14),4,IF(AND(L9&gt;=15,L9&lt;=18),3,""))))</f>
        <v/>
      </c>
      <c r="N9" s="132"/>
    </row>
    <row r="10" spans="1:16" ht="35.25" customHeight="1">
      <c r="A10" s="123"/>
      <c r="B10" s="91" t="s">
        <v>92</v>
      </c>
      <c r="C10" s="34" t="s">
        <v>9</v>
      </c>
      <c r="D10" s="61" t="s">
        <v>28</v>
      </c>
      <c r="E10" s="71"/>
      <c r="F10" s="61" t="s">
        <v>27</v>
      </c>
      <c r="G10" s="72"/>
      <c r="H10" s="61" t="s">
        <v>29</v>
      </c>
      <c r="I10" s="72"/>
      <c r="J10" s="61" t="s">
        <v>30</v>
      </c>
      <c r="K10" s="72"/>
      <c r="L10" s="69" t="str">
        <f>IF(AND(K8&lt;&gt;"",K9&lt;&gt;"",K10&lt;&gt;""),18,IF($E10&lt;&gt;"",2,IF($G10&lt;&gt;"",7,IF($I10&lt;&gt;"",12,IF($K10&lt;&gt;"",17,"")))))</f>
        <v/>
      </c>
      <c r="M10" s="70" t="str">
        <f t="shared" si="0"/>
        <v/>
      </c>
      <c r="N10" s="133"/>
    </row>
    <row r="11" spans="1:16" ht="23.25" customHeight="1">
      <c r="A11" s="15"/>
      <c r="B11" s="8"/>
      <c r="C11" s="9"/>
      <c r="D11" s="75" t="s">
        <v>62</v>
      </c>
      <c r="E11" s="36" t="str">
        <f>IF(N8&lt;=4,N8,"")</f>
        <v/>
      </c>
      <c r="F11" s="76" t="s">
        <v>63</v>
      </c>
      <c r="G11" s="37" t="str">
        <f>IF(AND(N8&gt;=5,N8&lt;=9),N8,"")</f>
        <v/>
      </c>
      <c r="H11" s="75" t="s">
        <v>64</v>
      </c>
      <c r="I11" s="37" t="str">
        <f>IF(AND(N8&gt;=10,N8&lt;=14),N8,"")</f>
        <v/>
      </c>
      <c r="J11" s="75" t="s">
        <v>65</v>
      </c>
      <c r="K11" s="37" t="str">
        <f>IF(AND(N8&gt;=15,N8&lt;=18),N8,"")</f>
        <v/>
      </c>
      <c r="L11" s="77"/>
      <c r="M11" s="77"/>
      <c r="N11" s="42" t="str">
        <f>IF(E11&lt;&gt;"",E11,IF(G11&lt;&gt;"",G11,IF(I11&lt;&gt;"",I11,IF(K11&lt;&gt;"",K11,""))))</f>
        <v/>
      </c>
    </row>
    <row r="12" spans="1:16" ht="32.25" customHeight="1">
      <c r="A12" s="121" t="s">
        <v>17</v>
      </c>
      <c r="B12" s="92" t="s">
        <v>95</v>
      </c>
      <c r="C12" s="34" t="s">
        <v>10</v>
      </c>
      <c r="D12" s="61" t="s">
        <v>32</v>
      </c>
      <c r="E12" s="71"/>
      <c r="F12" s="61" t="s">
        <v>20</v>
      </c>
      <c r="G12" s="72"/>
      <c r="H12" s="61" t="s">
        <v>21</v>
      </c>
      <c r="I12" s="72"/>
      <c r="J12" s="61" t="s">
        <v>33</v>
      </c>
      <c r="K12" s="72"/>
      <c r="L12" s="69" t="str">
        <f>IF(AND(K12&lt;&gt;"",K13&lt;&gt;""),21,IF($E12&lt;&gt;"",2,IF($G12&lt;&gt;"",7.5,IF($I12&lt;&gt;"",13.5,IF($K12&lt;&gt;"",19,"")))))</f>
        <v/>
      </c>
      <c r="M12" s="70" t="str">
        <f>IF(L12&lt;=4,4,IF(AND(L12&gt;=5,L12&lt;=10),5,IF(AND(L12&gt;=11,L12&lt;=16),5,IF(AND(L12&gt;=17,L12&lt;=21),4,""))))</f>
        <v/>
      </c>
      <c r="N12" s="132" t="str">
        <f>IF(OR(L12="",M12="",L13="",M13=""),"",ROUND((L12*M12+L13*M13)/(M12+M13),0))</f>
        <v/>
      </c>
      <c r="P12" s="5" t="e">
        <f>N14/MID(J14,8,2)</f>
        <v>#VALUE!</v>
      </c>
    </row>
    <row r="13" spans="1:16" ht="32.25" customHeight="1">
      <c r="A13" s="122"/>
      <c r="B13" s="93" t="s">
        <v>96</v>
      </c>
      <c r="C13" s="62" t="s">
        <v>11</v>
      </c>
      <c r="D13" s="61" t="s">
        <v>28</v>
      </c>
      <c r="E13" s="78"/>
      <c r="F13" s="61" t="s">
        <v>36</v>
      </c>
      <c r="G13" s="79"/>
      <c r="H13" s="61" t="s">
        <v>35</v>
      </c>
      <c r="I13" s="79"/>
      <c r="J13" s="61" t="s">
        <v>34</v>
      </c>
      <c r="K13" s="79"/>
      <c r="L13" s="69" t="str">
        <f>IF(AND(K12&lt;&gt;"",K13&lt;&gt;""),21,IF($E13&lt;&gt;"",2,IF($G13&lt;&gt;"",7.5,IF($I13&lt;&gt;"",13.5,IF($K13&lt;&gt;"",19,"")))))</f>
        <v/>
      </c>
      <c r="M13" s="70" t="str">
        <f>IF(L13&lt;=4,4,IF(AND(L13&gt;=5,L13&lt;=10),5,IF(AND(L13&gt;=11,L13&lt;=16),5,IF(AND(L13&gt;=17,L13&lt;=21),4,""))))</f>
        <v/>
      </c>
      <c r="N13" s="133"/>
    </row>
    <row r="14" spans="1:16" ht="19.5" customHeight="1">
      <c r="A14" s="15"/>
      <c r="B14" s="8"/>
      <c r="C14" s="9"/>
      <c r="D14" s="75" t="s">
        <v>62</v>
      </c>
      <c r="E14" s="37" t="str">
        <f>IF(N12&lt;=4,N12,"")</f>
        <v/>
      </c>
      <c r="F14" s="75" t="s">
        <v>66</v>
      </c>
      <c r="G14" s="37" t="str">
        <f>IF(AND(N12&gt;=5,N12&lt;=10),N12,"")</f>
        <v/>
      </c>
      <c r="H14" s="75" t="s">
        <v>67</v>
      </c>
      <c r="I14" s="37" t="str">
        <f>IF(AND(N12&gt;=11,N12&lt;=16),N12,"")</f>
        <v/>
      </c>
      <c r="J14" s="75" t="s">
        <v>68</v>
      </c>
      <c r="K14" s="37" t="str">
        <f>IF(AND(N12&gt;=17,N12&lt;=21),N12,"")</f>
        <v/>
      </c>
      <c r="L14" s="80"/>
      <c r="M14" s="80"/>
      <c r="N14" s="42" t="str">
        <f>IF(E14&lt;&gt;"",E14,IF(G14&lt;&gt;"",G14,IF(I14&lt;&gt;"",I14,IF(K14&lt;&gt;"",K14,""))))</f>
        <v/>
      </c>
    </row>
    <row r="15" spans="1:16" ht="40" customHeight="1">
      <c r="A15" s="124" t="s">
        <v>90</v>
      </c>
      <c r="B15" s="124" t="s">
        <v>93</v>
      </c>
      <c r="C15" s="62" t="s">
        <v>12</v>
      </c>
      <c r="D15" s="61" t="s">
        <v>32</v>
      </c>
      <c r="E15" s="81"/>
      <c r="F15" s="61" t="s">
        <v>20</v>
      </c>
      <c r="G15" s="82"/>
      <c r="H15" s="61" t="s">
        <v>52</v>
      </c>
      <c r="I15" s="82"/>
      <c r="J15" s="61" t="s">
        <v>33</v>
      </c>
      <c r="K15" s="82"/>
      <c r="L15" s="69" t="str">
        <f>IF(AND(K15&lt;&gt;"",K16&lt;&gt;""),21,IF($E15&lt;&gt;"",2,IF($G15&lt;&gt;"",7.5,IF($I15&lt;&gt;"",13.5,IF($K15&lt;&gt;"",19,"")))))</f>
        <v/>
      </c>
      <c r="M15" s="70" t="str">
        <f>IF(L15&lt;=4,4,IF(AND(L15&gt;=5,L15&lt;=10),5,IF(AND(L15&gt;=11,L15&lt;=16),5,IF(AND(L15&gt;=17,L15&lt;=21),4,""))))</f>
        <v/>
      </c>
      <c r="N15" s="132" t="str">
        <f>IF(OR(L15="",M15="",L16="",M16=""),"",ROUND((L15*M15+L16*M16)/(M15+M16),0))</f>
        <v/>
      </c>
      <c r="P15" s="5" t="e">
        <f>N17/MID(J17,8,2)</f>
        <v>#VALUE!</v>
      </c>
    </row>
    <row r="16" spans="1:16" ht="33" customHeight="1">
      <c r="A16" s="125"/>
      <c r="B16" s="125"/>
      <c r="C16" s="34" t="s">
        <v>13</v>
      </c>
      <c r="D16" s="61" t="s">
        <v>28</v>
      </c>
      <c r="E16" s="78"/>
      <c r="F16" s="61" t="s">
        <v>36</v>
      </c>
      <c r="G16" s="79"/>
      <c r="H16" s="61" t="s">
        <v>53</v>
      </c>
      <c r="I16" s="79"/>
      <c r="J16" s="61" t="s">
        <v>34</v>
      </c>
      <c r="K16" s="79"/>
      <c r="L16" s="69" t="str">
        <f>IF(AND(K15&lt;&gt;"",K16&lt;&gt;""),21,IF($E16&lt;&gt;"",2,IF($G16&lt;&gt;"",7.5,IF($I16&lt;&gt;"",13.5,IF($K16&lt;&gt;"",19,"")))))</f>
        <v/>
      </c>
      <c r="M16" s="70" t="str">
        <f>IF(L16&lt;=4,4,IF(AND(L16&gt;=5,L16&lt;=10),5,IF(AND(L16&gt;=11,L16&lt;=16),5,IF(AND(L16&gt;=17,L16&lt;=21),4,""))))</f>
        <v/>
      </c>
      <c r="N16" s="133"/>
    </row>
    <row r="17" spans="1:16" ht="18.75" customHeight="1">
      <c r="A17" s="15"/>
      <c r="B17" s="8"/>
      <c r="C17" s="9"/>
      <c r="D17" s="75" t="s">
        <v>62</v>
      </c>
      <c r="E17" s="37" t="str">
        <f>IF(N15&lt;=4,N15,"")</f>
        <v/>
      </c>
      <c r="F17" s="75" t="s">
        <v>66</v>
      </c>
      <c r="G17" s="37" t="str">
        <f>IF(AND(N15&gt;=5,N15&lt;=10),N15,"")</f>
        <v/>
      </c>
      <c r="H17" s="75" t="s">
        <v>67</v>
      </c>
      <c r="I17" s="37" t="str">
        <f>IF(AND(N15&gt;=11,N15&lt;=16),N15,"")</f>
        <v/>
      </c>
      <c r="J17" s="75" t="s">
        <v>68</v>
      </c>
      <c r="K17" s="37" t="str">
        <f>IF(AND(N15&gt;=17,N15&lt;=21),N15,"")</f>
        <v/>
      </c>
      <c r="L17" s="80" t="str">
        <f t="shared" ref="L17" si="1">IF($E17&lt;&gt;"",2,IF($G17&lt;&gt;"",8,IF($I17&lt;&gt;"",13,IF($K17&lt;&gt;"",18,""))))</f>
        <v/>
      </c>
      <c r="M17" s="80" t="str">
        <f t="shared" ref="M17" si="2">IF(L17&lt;=4,4,IF(AND(L17&gt;=5,L17&lt;=10),5,IF(AND(L17&gt;=10,L17&lt;=16),5,IF(AND(L17&gt;=17,L17&lt;=21),4,""))))</f>
        <v/>
      </c>
      <c r="N17" s="42" t="str">
        <f>IF(E17&lt;&gt;"",E17,IF(G17&lt;&gt;"",G17,IF(I17&lt;&gt;"",I17,IF(K17&lt;&gt;"",K17,""))))</f>
        <v/>
      </c>
    </row>
    <row r="18" spans="1:16" ht="28.5" customHeight="1">
      <c r="A18" s="118" t="s">
        <v>18</v>
      </c>
      <c r="B18" s="123"/>
      <c r="C18" s="34" t="s">
        <v>14</v>
      </c>
      <c r="D18" s="61" t="s">
        <v>32</v>
      </c>
      <c r="E18" s="81"/>
      <c r="F18" s="61" t="s">
        <v>20</v>
      </c>
      <c r="G18" s="82"/>
      <c r="H18" s="61" t="s">
        <v>52</v>
      </c>
      <c r="I18" s="82"/>
      <c r="J18" s="61" t="s">
        <v>33</v>
      </c>
      <c r="K18" s="82"/>
      <c r="L18" s="69" t="str">
        <f>IF(AND($K$18&lt;&gt;"",$K$19&lt;&gt;"",$K$20&lt;&gt;""),15,IF($E18&lt;&gt;"",1.5,IF($G18&lt;&gt;"",5.5,IF($I18&lt;&gt;"",9.5,IF($K18&lt;&gt;"",14,"")))))</f>
        <v/>
      </c>
      <c r="M18" s="70" t="str">
        <f>IF(L18&lt;=3,3,IF(AND(L18&gt;=4,L18&lt;=7),3,IF(AND(L18&gt;=8,L18&lt;=11),3,IF(AND(L18&gt;=12,L18&lt;=15),3,""))))</f>
        <v/>
      </c>
      <c r="N18" s="132" t="str">
        <f>IF(OR(L18="",M18="",L19="",M19="",L20="",M20=""),"",ROUND((L18*M18+L19*M19+L20*M20)/(M18+M19+M20),0))</f>
        <v/>
      </c>
      <c r="P18" s="5" t="e">
        <f>N21/MID(J21,8,2)</f>
        <v>#VALUE!</v>
      </c>
    </row>
    <row r="19" spans="1:16" ht="28">
      <c r="A19" s="119"/>
      <c r="B19" s="123"/>
      <c r="C19" s="34" t="s">
        <v>15</v>
      </c>
      <c r="D19" s="61" t="s">
        <v>54</v>
      </c>
      <c r="E19" s="71"/>
      <c r="F19" s="61" t="s">
        <v>27</v>
      </c>
      <c r="G19" s="72"/>
      <c r="H19" s="61" t="s">
        <v>30</v>
      </c>
      <c r="I19" s="72"/>
      <c r="J19" s="61" t="s">
        <v>30</v>
      </c>
      <c r="K19" s="72"/>
      <c r="L19" s="69" t="str">
        <f t="shared" ref="L19:L20" si="3">IF(AND($K$18&lt;&gt;"",$K$19&lt;&gt;"",$K$20&lt;&gt;""),15,IF($E19&lt;&gt;"",1.5,IF($G19&lt;&gt;"",5.5,IF($I19&lt;&gt;"",9.5,IF($K19&lt;&gt;"",14,"")))))</f>
        <v/>
      </c>
      <c r="M19" s="70" t="str">
        <f t="shared" ref="M19:M20" si="4">IF(L19&lt;=3,3,IF(AND(L19&gt;=4,L19&lt;=7),3,IF(AND(L19&gt;=8,L19&lt;=11),3,IF(AND(L19&gt;=12,L19&lt;=15),3,""))))</f>
        <v/>
      </c>
      <c r="N19" s="132"/>
    </row>
    <row r="20" spans="1:16" ht="26" customHeight="1">
      <c r="A20" s="120"/>
      <c r="B20" s="123"/>
      <c r="C20" s="62" t="s">
        <v>16</v>
      </c>
      <c r="D20" s="61" t="s">
        <v>28</v>
      </c>
      <c r="E20" s="78"/>
      <c r="F20" s="61" t="s">
        <v>20</v>
      </c>
      <c r="G20" s="79"/>
      <c r="H20" s="61" t="s">
        <v>55</v>
      </c>
      <c r="I20" s="79"/>
      <c r="J20" s="61" t="s">
        <v>56</v>
      </c>
      <c r="K20" s="79"/>
      <c r="L20" s="69" t="str">
        <f t="shared" si="3"/>
        <v/>
      </c>
      <c r="M20" s="70" t="str">
        <f t="shared" si="4"/>
        <v/>
      </c>
      <c r="N20" s="133"/>
    </row>
    <row r="21" spans="1:16">
      <c r="A21" s="83"/>
      <c r="B21" s="83"/>
      <c r="C21" s="83"/>
      <c r="D21" s="84" t="s">
        <v>70</v>
      </c>
      <c r="E21" s="37" t="str">
        <f>IF(N18&lt;=3,N18,"")</f>
        <v/>
      </c>
      <c r="F21" s="75" t="s">
        <v>71</v>
      </c>
      <c r="G21" s="37" t="str">
        <f>IF(AND(N18&gt;=4,N18&lt;=7),N18,"")</f>
        <v/>
      </c>
      <c r="H21" s="75" t="s">
        <v>72</v>
      </c>
      <c r="I21" s="37" t="str">
        <f>IF(AND(N18&gt;=8,N18&lt;=11),N18,"")</f>
        <v/>
      </c>
      <c r="J21" s="75" t="s">
        <v>73</v>
      </c>
      <c r="K21" s="37" t="str">
        <f>IF(AND(N18&gt;=12,N18&lt;=15),N18,"")</f>
        <v/>
      </c>
      <c r="L21" s="80"/>
      <c r="M21" s="80"/>
      <c r="N21" s="42" t="str">
        <f>IF(E21&lt;&gt;"",E21,IF(G21&lt;&gt;"",G21,IF(I21&lt;&gt;"",I21,IF(K21&lt;&gt;"",K21,""))))</f>
        <v/>
      </c>
    </row>
    <row r="22" spans="1:16" ht="14.25" customHeight="1">
      <c r="A22" s="85"/>
      <c r="B22" s="85"/>
      <c r="C22" s="85"/>
      <c r="D22" s="86"/>
      <c r="E22" s="85"/>
      <c r="F22" s="87"/>
      <c r="G22" s="85"/>
      <c r="H22" s="87"/>
      <c r="I22" s="87"/>
      <c r="J22" s="130" t="s">
        <v>37</v>
      </c>
      <c r="K22" s="131"/>
      <c r="L22" s="73"/>
      <c r="M22" s="74"/>
      <c r="N22" s="88" t="str">
        <f>IF(OR(N11="",N14="",N17="",N21=""),"",ROUND(SUM(N11,N14,N17,N21),0))</f>
        <v/>
      </c>
    </row>
    <row r="23" spans="1:16">
      <c r="A23" s="89" t="s">
        <v>77</v>
      </c>
      <c r="B23" s="89" t="s">
        <v>76</v>
      </c>
      <c r="C23" s="85"/>
      <c r="D23" s="86"/>
      <c r="E23" s="85"/>
      <c r="F23" s="16"/>
      <c r="G23" s="85"/>
      <c r="H23" s="16"/>
      <c r="I23" s="87"/>
      <c r="J23" s="130" t="s">
        <v>51</v>
      </c>
      <c r="K23" s="130"/>
      <c r="L23" s="73"/>
      <c r="M23" s="74"/>
      <c r="N23" s="90" t="str">
        <f>IF(N22&lt;=2,1,IF(AND(N22&gt;=3,N22&lt;=4),2,IF(AND(N22&gt;=5,N22&lt;=8),3,IF(AND(N22&gt;=9,N22&lt;=12),4,IF(AND(N22&gt;=13,N22&lt;=16),5,IF(AND(N22&gt;=17,N22&lt;=21),6,IF(AND(N22&gt;=22,N22&lt;=26),7,IF(AND(N22&gt;=27,N22&lt;=31),8,IF(AND(N22&gt;=32,N22&lt;=36),9,IF(AND(N22&gt;=37,N22&lt;=42),10,IF(AND(N22&gt;=43,N22&lt;=48),11,IF(AND(N22&gt;=49,N22&lt;=54),12,IF(AND(N22&gt;=55,N22&lt;=61),13,IF(AND(N22&gt;=62,N22&lt;=68),14,IF(AND(N22&gt;=69,N22&lt;=75),15,"")))))))))))))))</f>
        <v/>
      </c>
    </row>
    <row r="24" spans="1:16">
      <c r="A24" s="54"/>
      <c r="B24" s="47"/>
      <c r="D24" s="1"/>
      <c r="F24" s="2"/>
      <c r="H24" s="2"/>
      <c r="J24" s="2"/>
    </row>
    <row r="25" spans="1:16">
      <c r="A25" s="17"/>
      <c r="B25" s="13"/>
      <c r="D25" s="4"/>
      <c r="E25" s="4"/>
      <c r="F25" s="4"/>
      <c r="G25" s="4"/>
      <c r="H25" s="4"/>
      <c r="I25" s="4"/>
      <c r="J25" s="4"/>
      <c r="K25" s="4"/>
      <c r="L25" s="4"/>
      <c r="M25" s="4"/>
      <c r="N25" s="4"/>
      <c r="O25" s="4"/>
      <c r="P25" s="4"/>
    </row>
    <row r="26" spans="1:16">
      <c r="A26" s="17"/>
      <c r="B26" s="4"/>
      <c r="D26" s="4"/>
      <c r="E26" s="4"/>
      <c r="F26" s="4"/>
      <c r="G26" s="4"/>
      <c r="H26" s="4"/>
      <c r="I26" s="4"/>
      <c r="J26" s="4"/>
      <c r="K26" s="4"/>
      <c r="L26" s="14"/>
      <c r="M26" s="4"/>
      <c r="N26" s="4"/>
      <c r="O26" s="4"/>
      <c r="P26" s="4"/>
    </row>
    <row r="27" spans="1:16">
      <c r="A27" s="17"/>
      <c r="D27" s="1"/>
      <c r="F27" s="2"/>
      <c r="H27" s="2"/>
      <c r="J27" s="2"/>
    </row>
    <row r="28" spans="1:16">
      <c r="A28" s="17"/>
    </row>
    <row r="29" spans="1:16">
      <c r="A29" s="17"/>
    </row>
    <row r="30" spans="1:16" ht="15" customHeight="1"/>
    <row r="31" spans="1:16" ht="84.75" customHeight="1"/>
  </sheetData>
  <mergeCells count="20">
    <mergeCell ref="A1:N3"/>
    <mergeCell ref="A5:A7"/>
    <mergeCell ref="B5:B7"/>
    <mergeCell ref="C5:C7"/>
    <mergeCell ref="D5:K5"/>
    <mergeCell ref="N5:N7"/>
    <mergeCell ref="D6:K6"/>
    <mergeCell ref="A8:A10"/>
    <mergeCell ref="B8:B9"/>
    <mergeCell ref="N8:N10"/>
    <mergeCell ref="A12:A13"/>
    <mergeCell ref="N12:N13"/>
    <mergeCell ref="J22:K22"/>
    <mergeCell ref="J23:K23"/>
    <mergeCell ref="A15:A16"/>
    <mergeCell ref="B15:B16"/>
    <mergeCell ref="N15:N16"/>
    <mergeCell ref="A18:A20"/>
    <mergeCell ref="B18:B20"/>
    <mergeCell ref="N18:N20"/>
  </mergeCells>
  <conditionalFormatting sqref="D11">
    <cfRule type="expression" dxfId="303" priority="16">
      <formula>$E$11&lt;&gt;""</formula>
    </cfRule>
    <cfRule type="expression" dxfId="302" priority="19">
      <formula>$N$8&lt;=4</formula>
    </cfRule>
  </conditionalFormatting>
  <conditionalFormatting sqref="F11">
    <cfRule type="expression" dxfId="301" priority="15">
      <formula>$G$11&lt;&gt;""</formula>
    </cfRule>
    <cfRule type="expression" dxfId="300" priority="18">
      <formula>"e($N$3&gt;=5;$N$3&lt;=9)"</formula>
    </cfRule>
  </conditionalFormatting>
  <conditionalFormatting sqref="H11">
    <cfRule type="expression" dxfId="299" priority="14">
      <formula>$I$11&lt;&gt;""</formula>
    </cfRule>
    <cfRule type="expression" dxfId="298" priority="17">
      <formula>AND(N8&gt;=10,N8&lt;=10)</formula>
    </cfRule>
  </conditionalFormatting>
  <conditionalFormatting sqref="J11">
    <cfRule type="expression" dxfId="297" priority="13">
      <formula>$K$11&lt;&gt;""</formula>
    </cfRule>
  </conditionalFormatting>
  <conditionalFormatting sqref="D14">
    <cfRule type="expression" dxfId="296" priority="12">
      <formula>$E$14&lt;&gt;""</formula>
    </cfRule>
  </conditionalFormatting>
  <conditionalFormatting sqref="F14">
    <cfRule type="expression" dxfId="295" priority="11">
      <formula>$G$14&lt;&gt;""</formula>
    </cfRule>
  </conditionalFormatting>
  <conditionalFormatting sqref="H14">
    <cfRule type="expression" dxfId="294" priority="10">
      <formula>$I$14&lt;&gt;""</formula>
    </cfRule>
  </conditionalFormatting>
  <conditionalFormatting sqref="J14">
    <cfRule type="expression" dxfId="293" priority="9">
      <formula>$K$14&lt;&gt;""</formula>
    </cfRule>
  </conditionalFormatting>
  <conditionalFormatting sqref="D17">
    <cfRule type="expression" dxfId="292" priority="8">
      <formula>$E$17&lt;&gt;""</formula>
    </cfRule>
  </conditionalFormatting>
  <conditionalFormatting sqref="F17">
    <cfRule type="expression" dxfId="291" priority="7">
      <formula>G17&lt;&gt;""</formula>
    </cfRule>
  </conditionalFormatting>
  <conditionalFormatting sqref="H17">
    <cfRule type="expression" dxfId="290" priority="6">
      <formula>$I$17&lt;&gt;""</formula>
    </cfRule>
  </conditionalFormatting>
  <conditionalFormatting sqref="J17">
    <cfRule type="expression" dxfId="289" priority="5">
      <formula>$K$17&lt;&gt;""</formula>
    </cfRule>
  </conditionalFormatting>
  <conditionalFormatting sqref="D21">
    <cfRule type="expression" dxfId="288" priority="4">
      <formula>$E$21&lt;&gt;""</formula>
    </cfRule>
  </conditionalFormatting>
  <conditionalFormatting sqref="F21">
    <cfRule type="expression" dxfId="287" priority="3">
      <formula>$G$21&lt;&gt;""</formula>
    </cfRule>
  </conditionalFormatting>
  <conditionalFormatting sqref="H21">
    <cfRule type="expression" dxfId="286" priority="2">
      <formula>$I$21&lt;&gt;""</formula>
    </cfRule>
  </conditionalFormatting>
  <conditionalFormatting sqref="J21">
    <cfRule type="expression" dxfId="285" priority="1">
      <formula>$K$21&lt;&gt;""</formula>
    </cfRule>
  </conditionalFormatting>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9" enableFormatConditionsCalculation="0"/>
  <dimension ref="A1:P31"/>
  <sheetViews>
    <sheetView showGridLines="0" workbookViewId="0">
      <selection activeCell="A5" sqref="A5:C20"/>
    </sheetView>
  </sheetViews>
  <sheetFormatPr baseColWidth="10" defaultColWidth="8.83203125" defaultRowHeight="14" outlineLevelCol="1" x14ac:dyDescent="0"/>
  <cols>
    <col min="1" max="1" width="28.33203125" style="7" customWidth="1"/>
    <col min="2" max="2" width="20.1640625" customWidth="1"/>
    <col min="3" max="3" width="26.1640625" style="7" bestFit="1" customWidth="1"/>
    <col min="4" max="4" width="16.33203125" customWidth="1"/>
    <col min="5" max="5" width="3.33203125" customWidth="1"/>
    <col min="6" max="6" width="12.6640625" customWidth="1"/>
    <col min="7" max="7" width="3.33203125" customWidth="1"/>
    <col min="8" max="8" width="17.1640625" customWidth="1"/>
    <col min="9" max="9" width="3.33203125" customWidth="1"/>
    <col min="10" max="10" width="13.1640625" customWidth="1"/>
    <col min="11" max="11" width="3.33203125" customWidth="1"/>
    <col min="12" max="12" width="6.6640625" hidden="1" customWidth="1" outlineLevel="1"/>
    <col min="13" max="13" width="4.5" hidden="1" customWidth="1" outlineLevel="1"/>
    <col min="14" max="14" width="11.5" bestFit="1" customWidth="1" collapsed="1"/>
    <col min="15" max="15" width="10" bestFit="1" customWidth="1"/>
    <col min="16" max="16" width="9.6640625" bestFit="1" customWidth="1"/>
  </cols>
  <sheetData>
    <row r="1" spans="1:16" ht="15" thickBot="1">
      <c r="A1" s="109" t="s">
        <v>74</v>
      </c>
      <c r="B1" s="109"/>
      <c r="C1" s="109"/>
      <c r="D1" s="109"/>
      <c r="E1" s="109"/>
      <c r="F1" s="109"/>
      <c r="G1" s="109"/>
      <c r="H1" s="109"/>
      <c r="I1" s="109"/>
      <c r="J1" s="109"/>
      <c r="K1" s="109"/>
      <c r="L1" s="109"/>
      <c r="M1" s="109"/>
      <c r="N1" s="109"/>
    </row>
    <row r="2" spans="1:16" ht="16" thickTop="1" thickBot="1">
      <c r="A2" s="109"/>
      <c r="B2" s="109"/>
      <c r="C2" s="109"/>
      <c r="D2" s="109"/>
      <c r="E2" s="109"/>
      <c r="F2" s="109"/>
      <c r="G2" s="109"/>
      <c r="H2" s="109"/>
      <c r="I2" s="109"/>
      <c r="J2" s="109"/>
      <c r="K2" s="109"/>
      <c r="L2" s="109"/>
      <c r="M2" s="109"/>
      <c r="N2" s="109"/>
    </row>
    <row r="3" spans="1:16" ht="15" thickTop="1">
      <c r="A3" s="110"/>
      <c r="B3" s="110"/>
      <c r="C3" s="110"/>
      <c r="D3" s="110"/>
      <c r="E3" s="110"/>
      <c r="F3" s="110"/>
      <c r="G3" s="110"/>
      <c r="H3" s="110"/>
      <c r="I3" s="110"/>
      <c r="J3" s="110"/>
      <c r="K3" s="110"/>
      <c r="L3" s="110"/>
      <c r="M3" s="110"/>
      <c r="N3" s="110"/>
    </row>
    <row r="4" spans="1:16" ht="20" thickBot="1">
      <c r="A4" s="22"/>
      <c r="B4" s="22"/>
      <c r="C4" s="22"/>
      <c r="D4" s="22"/>
      <c r="E4" s="22"/>
      <c r="F4" s="22"/>
      <c r="G4" s="22"/>
      <c r="H4" s="22"/>
      <c r="I4" s="22"/>
      <c r="J4" s="22"/>
      <c r="K4" s="22"/>
      <c r="L4" s="22"/>
      <c r="M4" s="22"/>
      <c r="N4" s="22"/>
      <c r="O4" s="23"/>
    </row>
    <row r="5" spans="1:16" ht="15" customHeight="1" thickTop="1">
      <c r="A5" s="129" t="s">
        <v>75</v>
      </c>
      <c r="B5" s="126" t="s">
        <v>94</v>
      </c>
      <c r="C5" s="107"/>
      <c r="D5" s="108" t="s">
        <v>0</v>
      </c>
      <c r="E5" s="108"/>
      <c r="F5" s="108"/>
      <c r="G5" s="108"/>
      <c r="H5" s="108"/>
      <c r="I5" s="108"/>
      <c r="J5" s="108"/>
      <c r="K5" s="108"/>
      <c r="L5" s="18" t="s">
        <v>61</v>
      </c>
      <c r="M5" s="18"/>
      <c r="N5" s="107" t="s">
        <v>61</v>
      </c>
    </row>
    <row r="6" spans="1:16">
      <c r="A6" s="127"/>
      <c r="B6" s="127"/>
      <c r="C6" s="107"/>
      <c r="D6" s="134" t="s">
        <v>1</v>
      </c>
      <c r="E6" s="135"/>
      <c r="F6" s="135"/>
      <c r="G6" s="135"/>
      <c r="H6" s="135"/>
      <c r="I6" s="135"/>
      <c r="J6" s="135"/>
      <c r="K6" s="136"/>
      <c r="L6" s="19"/>
      <c r="M6" s="19"/>
      <c r="N6" s="107"/>
      <c r="O6" s="3"/>
    </row>
    <row r="7" spans="1:16" ht="22.5" customHeight="1">
      <c r="A7" s="128"/>
      <c r="B7" s="128"/>
      <c r="C7" s="108"/>
      <c r="D7" s="63" t="s">
        <v>2</v>
      </c>
      <c r="E7" s="64"/>
      <c r="F7" s="65" t="s">
        <v>3</v>
      </c>
      <c r="G7" s="64"/>
      <c r="H7" s="65" t="s">
        <v>4</v>
      </c>
      <c r="I7" s="64"/>
      <c r="J7" s="65" t="s">
        <v>5</v>
      </c>
      <c r="K7" s="64"/>
      <c r="L7" s="66" t="s">
        <v>69</v>
      </c>
      <c r="M7" s="66" t="s">
        <v>31</v>
      </c>
      <c r="N7" s="108"/>
    </row>
    <row r="8" spans="1:16" ht="40" customHeight="1">
      <c r="A8" s="123" t="s">
        <v>6</v>
      </c>
      <c r="B8" s="124" t="s">
        <v>91</v>
      </c>
      <c r="C8" s="34" t="s">
        <v>7</v>
      </c>
      <c r="D8" s="61" t="s">
        <v>19</v>
      </c>
      <c r="E8" s="67"/>
      <c r="F8" s="61" t="s">
        <v>20</v>
      </c>
      <c r="G8" s="68"/>
      <c r="H8" s="61" t="s">
        <v>21</v>
      </c>
      <c r="I8" s="68"/>
      <c r="J8" s="61" t="s">
        <v>22</v>
      </c>
      <c r="K8" s="68"/>
      <c r="L8" s="69" t="str">
        <f>IF(AND(K8&lt;&gt;"",K9&lt;&gt;"",K10&lt;&gt;""),18,IF($E8&lt;&gt;"",2,IF($G8&lt;&gt;"",7,IF($I8&lt;&gt;"",12,IF($K8&lt;&gt;"",17,"")))))</f>
        <v/>
      </c>
      <c r="M8" s="70" t="str">
        <f>IF(L8&lt;=4,4,IF(AND(L8&gt;=5,L8&lt;=9),4,IF(AND(L8&gt;=10,L8&lt;=14),4,IF(AND(L8&gt;=15,L8&lt;=18),3,""))))</f>
        <v/>
      </c>
      <c r="N8" s="132" t="str">
        <f>IF(OR(L8="",M8="",L9="",M9="",L10="",M10=""),"",ROUND((L8*M8+L9*M9+L10*M10)/(M8+M9+M10),0))</f>
        <v/>
      </c>
      <c r="P8" s="5" t="e">
        <f>N11/MID(J11,8,2)</f>
        <v>#VALUE!</v>
      </c>
    </row>
    <row r="9" spans="1:16" ht="28.5" customHeight="1">
      <c r="A9" s="123"/>
      <c r="B9" s="125"/>
      <c r="C9" s="34" t="s">
        <v>8</v>
      </c>
      <c r="D9" s="61" t="s">
        <v>23</v>
      </c>
      <c r="E9" s="71"/>
      <c r="F9" s="61" t="s">
        <v>24</v>
      </c>
      <c r="G9" s="72"/>
      <c r="H9" s="61" t="s">
        <v>25</v>
      </c>
      <c r="I9" s="72"/>
      <c r="J9" s="61" t="s">
        <v>26</v>
      </c>
      <c r="K9" s="72"/>
      <c r="L9" s="69" t="str">
        <f>IF(AND(K8&lt;&gt;"",K9&lt;&gt;"",K10&lt;&gt;""),18,IF($E9&lt;&gt;"",2,IF($G9&lt;&gt;"",7,IF($I9&lt;&gt;"",12,IF($K9&lt;&gt;"",17,"")))))</f>
        <v/>
      </c>
      <c r="M9" s="70" t="str">
        <f t="shared" ref="M9:M10" si="0">IF(L9&lt;=4,4,IF(AND(L9&gt;=5,L9&lt;=9),4,IF(AND(L9&gt;=10,L9&lt;=14),4,IF(AND(L9&gt;=15,L9&lt;=18),3,""))))</f>
        <v/>
      </c>
      <c r="N9" s="132"/>
    </row>
    <row r="10" spans="1:16" ht="35.25" customHeight="1">
      <c r="A10" s="123"/>
      <c r="B10" s="91" t="s">
        <v>92</v>
      </c>
      <c r="C10" s="34" t="s">
        <v>9</v>
      </c>
      <c r="D10" s="61" t="s">
        <v>28</v>
      </c>
      <c r="E10" s="71"/>
      <c r="F10" s="61" t="s">
        <v>27</v>
      </c>
      <c r="G10" s="72"/>
      <c r="H10" s="61" t="s">
        <v>29</v>
      </c>
      <c r="I10" s="72"/>
      <c r="J10" s="61" t="s">
        <v>30</v>
      </c>
      <c r="K10" s="72"/>
      <c r="L10" s="69" t="str">
        <f>IF(AND(K8&lt;&gt;"",K9&lt;&gt;"",K10&lt;&gt;""),18,IF($E10&lt;&gt;"",2,IF($G10&lt;&gt;"",7,IF($I10&lt;&gt;"",12,IF($K10&lt;&gt;"",17,"")))))</f>
        <v/>
      </c>
      <c r="M10" s="70" t="str">
        <f t="shared" si="0"/>
        <v/>
      </c>
      <c r="N10" s="133"/>
    </row>
    <row r="11" spans="1:16" ht="23.25" customHeight="1">
      <c r="A11" s="15"/>
      <c r="B11" s="8"/>
      <c r="C11" s="9"/>
      <c r="D11" s="75" t="s">
        <v>62</v>
      </c>
      <c r="E11" s="36" t="str">
        <f>IF(N8&lt;=4,N8,"")</f>
        <v/>
      </c>
      <c r="F11" s="76" t="s">
        <v>63</v>
      </c>
      <c r="G11" s="37" t="str">
        <f>IF(AND(N8&gt;=5,N8&lt;=9),N8,"")</f>
        <v/>
      </c>
      <c r="H11" s="75" t="s">
        <v>64</v>
      </c>
      <c r="I11" s="37" t="str">
        <f>IF(AND(N8&gt;=10,N8&lt;=14),N8,"")</f>
        <v/>
      </c>
      <c r="J11" s="75" t="s">
        <v>65</v>
      </c>
      <c r="K11" s="37" t="str">
        <f>IF(AND(N8&gt;=15,N8&lt;=18),N8,"")</f>
        <v/>
      </c>
      <c r="L11" s="77"/>
      <c r="M11" s="77"/>
      <c r="N11" s="42" t="str">
        <f>IF(E11&lt;&gt;"",E11,IF(G11&lt;&gt;"",G11,IF(I11&lt;&gt;"",I11,IF(K11&lt;&gt;"",K11,""))))</f>
        <v/>
      </c>
    </row>
    <row r="12" spans="1:16" ht="32.25" customHeight="1">
      <c r="A12" s="121" t="s">
        <v>17</v>
      </c>
      <c r="B12" s="92" t="s">
        <v>95</v>
      </c>
      <c r="C12" s="34" t="s">
        <v>10</v>
      </c>
      <c r="D12" s="61" t="s">
        <v>32</v>
      </c>
      <c r="E12" s="71"/>
      <c r="F12" s="61" t="s">
        <v>20</v>
      </c>
      <c r="G12" s="72"/>
      <c r="H12" s="61" t="s">
        <v>21</v>
      </c>
      <c r="I12" s="72"/>
      <c r="J12" s="61" t="s">
        <v>33</v>
      </c>
      <c r="K12" s="72"/>
      <c r="L12" s="69" t="str">
        <f>IF(AND(K12&lt;&gt;"",K13&lt;&gt;""),21,IF($E12&lt;&gt;"",2,IF($G12&lt;&gt;"",7.5,IF($I12&lt;&gt;"",13.5,IF($K12&lt;&gt;"",19,"")))))</f>
        <v/>
      </c>
      <c r="M12" s="70" t="str">
        <f>IF(L12&lt;=4,4,IF(AND(L12&gt;=5,L12&lt;=10),5,IF(AND(L12&gt;=11,L12&lt;=16),5,IF(AND(L12&gt;=17,L12&lt;=21),4,""))))</f>
        <v/>
      </c>
      <c r="N12" s="132" t="str">
        <f>IF(OR(L12="",M12="",L13="",M13=""),"",ROUND((L12*M12+L13*M13)/(M12+M13),0))</f>
        <v/>
      </c>
      <c r="P12" s="5" t="e">
        <f>N14/MID(J14,8,2)</f>
        <v>#VALUE!</v>
      </c>
    </row>
    <row r="13" spans="1:16" ht="32.25" customHeight="1">
      <c r="A13" s="122"/>
      <c r="B13" s="93" t="s">
        <v>96</v>
      </c>
      <c r="C13" s="62" t="s">
        <v>11</v>
      </c>
      <c r="D13" s="61" t="s">
        <v>28</v>
      </c>
      <c r="E13" s="78"/>
      <c r="F13" s="61" t="s">
        <v>36</v>
      </c>
      <c r="G13" s="79"/>
      <c r="H13" s="61" t="s">
        <v>35</v>
      </c>
      <c r="I13" s="79"/>
      <c r="J13" s="61" t="s">
        <v>34</v>
      </c>
      <c r="K13" s="79"/>
      <c r="L13" s="69" t="str">
        <f>IF(AND(K12&lt;&gt;"",K13&lt;&gt;""),21,IF($E13&lt;&gt;"",2,IF($G13&lt;&gt;"",7.5,IF($I13&lt;&gt;"",13.5,IF($K13&lt;&gt;"",19,"")))))</f>
        <v/>
      </c>
      <c r="M13" s="70" t="str">
        <f>IF(L13&lt;=4,4,IF(AND(L13&gt;=5,L13&lt;=10),5,IF(AND(L13&gt;=11,L13&lt;=16),5,IF(AND(L13&gt;=17,L13&lt;=21),4,""))))</f>
        <v/>
      </c>
      <c r="N13" s="133"/>
    </row>
    <row r="14" spans="1:16" ht="19.5" customHeight="1">
      <c r="A14" s="15"/>
      <c r="B14" s="8"/>
      <c r="C14" s="9"/>
      <c r="D14" s="75" t="s">
        <v>62</v>
      </c>
      <c r="E14" s="37" t="str">
        <f>IF(N12&lt;=4,N12,"")</f>
        <v/>
      </c>
      <c r="F14" s="75" t="s">
        <v>66</v>
      </c>
      <c r="G14" s="37" t="str">
        <f>IF(AND(N12&gt;=5,N12&lt;=10),N12,"")</f>
        <v/>
      </c>
      <c r="H14" s="75" t="s">
        <v>67</v>
      </c>
      <c r="I14" s="37" t="str">
        <f>IF(AND(N12&gt;=11,N12&lt;=16),N12,"")</f>
        <v/>
      </c>
      <c r="J14" s="75" t="s">
        <v>68</v>
      </c>
      <c r="K14" s="37" t="str">
        <f>IF(AND(N12&gt;=17,N12&lt;=21),N12,"")</f>
        <v/>
      </c>
      <c r="L14" s="80"/>
      <c r="M14" s="80"/>
      <c r="N14" s="42" t="str">
        <f>IF(E14&lt;&gt;"",E14,IF(G14&lt;&gt;"",G14,IF(I14&lt;&gt;"",I14,IF(K14&lt;&gt;"",K14,""))))</f>
        <v/>
      </c>
    </row>
    <row r="15" spans="1:16" ht="40" customHeight="1">
      <c r="A15" s="124" t="s">
        <v>90</v>
      </c>
      <c r="B15" s="124" t="s">
        <v>93</v>
      </c>
      <c r="C15" s="62" t="s">
        <v>12</v>
      </c>
      <c r="D15" s="61" t="s">
        <v>32</v>
      </c>
      <c r="E15" s="81"/>
      <c r="F15" s="61" t="s">
        <v>20</v>
      </c>
      <c r="G15" s="82"/>
      <c r="H15" s="61" t="s">
        <v>52</v>
      </c>
      <c r="I15" s="82"/>
      <c r="J15" s="61" t="s">
        <v>33</v>
      </c>
      <c r="K15" s="82"/>
      <c r="L15" s="69" t="str">
        <f>IF(AND(K15&lt;&gt;"",K16&lt;&gt;""),21,IF($E15&lt;&gt;"",2,IF($G15&lt;&gt;"",7.5,IF($I15&lt;&gt;"",13.5,IF($K15&lt;&gt;"",19,"")))))</f>
        <v/>
      </c>
      <c r="M15" s="70" t="str">
        <f>IF(L15&lt;=4,4,IF(AND(L15&gt;=5,L15&lt;=10),5,IF(AND(L15&gt;=11,L15&lt;=16),5,IF(AND(L15&gt;=17,L15&lt;=21),4,""))))</f>
        <v/>
      </c>
      <c r="N15" s="132" t="str">
        <f>IF(OR(L15="",M15="",L16="",M16=""),"",ROUND((L15*M15+L16*M16)/(M15+M16),0))</f>
        <v/>
      </c>
      <c r="P15" s="5" t="e">
        <f>N17/MID(J17,8,2)</f>
        <v>#VALUE!</v>
      </c>
    </row>
    <row r="16" spans="1:16" ht="33" customHeight="1">
      <c r="A16" s="125"/>
      <c r="B16" s="125"/>
      <c r="C16" s="34" t="s">
        <v>13</v>
      </c>
      <c r="D16" s="61" t="s">
        <v>28</v>
      </c>
      <c r="E16" s="78"/>
      <c r="F16" s="61" t="s">
        <v>36</v>
      </c>
      <c r="G16" s="79"/>
      <c r="H16" s="61" t="s">
        <v>53</v>
      </c>
      <c r="I16" s="79"/>
      <c r="J16" s="61" t="s">
        <v>34</v>
      </c>
      <c r="K16" s="79"/>
      <c r="L16" s="69" t="str">
        <f>IF(AND(K15&lt;&gt;"",K16&lt;&gt;""),21,IF($E16&lt;&gt;"",2,IF($G16&lt;&gt;"",7.5,IF($I16&lt;&gt;"",13.5,IF($K16&lt;&gt;"",19,"")))))</f>
        <v/>
      </c>
      <c r="M16" s="70" t="str">
        <f>IF(L16&lt;=4,4,IF(AND(L16&gt;=5,L16&lt;=10),5,IF(AND(L16&gt;=11,L16&lt;=16),5,IF(AND(L16&gt;=17,L16&lt;=21),4,""))))</f>
        <v/>
      </c>
      <c r="N16" s="133"/>
    </row>
    <row r="17" spans="1:16" ht="18.75" customHeight="1">
      <c r="A17" s="15"/>
      <c r="B17" s="8"/>
      <c r="C17" s="9"/>
      <c r="D17" s="75" t="s">
        <v>62</v>
      </c>
      <c r="E17" s="37" t="str">
        <f>IF(N15&lt;=4,N15,"")</f>
        <v/>
      </c>
      <c r="F17" s="75" t="s">
        <v>66</v>
      </c>
      <c r="G17" s="37" t="str">
        <f>IF(AND(N15&gt;=5,N15&lt;=10),N15,"")</f>
        <v/>
      </c>
      <c r="H17" s="75" t="s">
        <v>67</v>
      </c>
      <c r="I17" s="37" t="str">
        <f>IF(AND(N15&gt;=11,N15&lt;=16),N15,"")</f>
        <v/>
      </c>
      <c r="J17" s="75" t="s">
        <v>68</v>
      </c>
      <c r="K17" s="37" t="str">
        <f>IF(AND(N15&gt;=17,N15&lt;=21),N15,"")</f>
        <v/>
      </c>
      <c r="L17" s="80" t="str">
        <f t="shared" ref="L17" si="1">IF($E17&lt;&gt;"",2,IF($G17&lt;&gt;"",8,IF($I17&lt;&gt;"",13,IF($K17&lt;&gt;"",18,""))))</f>
        <v/>
      </c>
      <c r="M17" s="80" t="str">
        <f t="shared" ref="M17" si="2">IF(L17&lt;=4,4,IF(AND(L17&gt;=5,L17&lt;=10),5,IF(AND(L17&gt;=10,L17&lt;=16),5,IF(AND(L17&gt;=17,L17&lt;=21),4,""))))</f>
        <v/>
      </c>
      <c r="N17" s="42" t="str">
        <f>IF(E17&lt;&gt;"",E17,IF(G17&lt;&gt;"",G17,IF(I17&lt;&gt;"",I17,IF(K17&lt;&gt;"",K17,""))))</f>
        <v/>
      </c>
    </row>
    <row r="18" spans="1:16" ht="28.5" customHeight="1">
      <c r="A18" s="118" t="s">
        <v>18</v>
      </c>
      <c r="B18" s="123"/>
      <c r="C18" s="34" t="s">
        <v>14</v>
      </c>
      <c r="D18" s="61" t="s">
        <v>32</v>
      </c>
      <c r="E18" s="81"/>
      <c r="F18" s="61" t="s">
        <v>20</v>
      </c>
      <c r="G18" s="82"/>
      <c r="H18" s="61" t="s">
        <v>52</v>
      </c>
      <c r="I18" s="82"/>
      <c r="J18" s="61" t="s">
        <v>33</v>
      </c>
      <c r="K18" s="82"/>
      <c r="L18" s="69" t="str">
        <f>IF(AND($K$18&lt;&gt;"",$K$19&lt;&gt;"",$K$20&lt;&gt;""),15,IF($E18&lt;&gt;"",1.5,IF($G18&lt;&gt;"",5.5,IF($I18&lt;&gt;"",9.5,IF($K18&lt;&gt;"",14,"")))))</f>
        <v/>
      </c>
      <c r="M18" s="70" t="str">
        <f>IF(L18&lt;=3,3,IF(AND(L18&gt;=4,L18&lt;=7),3,IF(AND(L18&gt;=8,L18&lt;=11),3,IF(AND(L18&gt;=12,L18&lt;=15),3,""))))</f>
        <v/>
      </c>
      <c r="N18" s="132" t="str">
        <f>IF(OR(L18="",M18="",L19="",M19="",L20="",M20=""),"",ROUND((L18*M18+L19*M19+L20*M20)/(M18+M19+M20),0))</f>
        <v/>
      </c>
      <c r="P18" s="5" t="e">
        <f>N21/MID(J21,8,2)</f>
        <v>#VALUE!</v>
      </c>
    </row>
    <row r="19" spans="1:16" ht="28">
      <c r="A19" s="119"/>
      <c r="B19" s="123"/>
      <c r="C19" s="34" t="s">
        <v>15</v>
      </c>
      <c r="D19" s="61" t="s">
        <v>54</v>
      </c>
      <c r="E19" s="71"/>
      <c r="F19" s="61" t="s">
        <v>27</v>
      </c>
      <c r="G19" s="72"/>
      <c r="H19" s="61" t="s">
        <v>30</v>
      </c>
      <c r="I19" s="72"/>
      <c r="J19" s="61" t="s">
        <v>30</v>
      </c>
      <c r="K19" s="72"/>
      <c r="L19" s="69" t="str">
        <f t="shared" ref="L19:L20" si="3">IF(AND($K$18&lt;&gt;"",$K$19&lt;&gt;"",$K$20&lt;&gt;""),15,IF($E19&lt;&gt;"",1.5,IF($G19&lt;&gt;"",5.5,IF($I19&lt;&gt;"",9.5,IF($K19&lt;&gt;"",14,"")))))</f>
        <v/>
      </c>
      <c r="M19" s="70" t="str">
        <f t="shared" ref="M19:M20" si="4">IF(L19&lt;=3,3,IF(AND(L19&gt;=4,L19&lt;=7),3,IF(AND(L19&gt;=8,L19&lt;=11),3,IF(AND(L19&gt;=12,L19&lt;=15),3,""))))</f>
        <v/>
      </c>
      <c r="N19" s="132"/>
    </row>
    <row r="20" spans="1:16" ht="26" customHeight="1">
      <c r="A20" s="120"/>
      <c r="B20" s="123"/>
      <c r="C20" s="62" t="s">
        <v>16</v>
      </c>
      <c r="D20" s="61" t="s">
        <v>28</v>
      </c>
      <c r="E20" s="78"/>
      <c r="F20" s="61" t="s">
        <v>20</v>
      </c>
      <c r="G20" s="79"/>
      <c r="H20" s="61" t="s">
        <v>55</v>
      </c>
      <c r="I20" s="79"/>
      <c r="J20" s="61" t="s">
        <v>56</v>
      </c>
      <c r="K20" s="79"/>
      <c r="L20" s="69" t="str">
        <f t="shared" si="3"/>
        <v/>
      </c>
      <c r="M20" s="70" t="str">
        <f t="shared" si="4"/>
        <v/>
      </c>
      <c r="N20" s="133"/>
    </row>
    <row r="21" spans="1:16">
      <c r="A21" s="83"/>
      <c r="B21" s="83"/>
      <c r="C21" s="83"/>
      <c r="D21" s="84" t="s">
        <v>70</v>
      </c>
      <c r="E21" s="37" t="str">
        <f>IF(N18&lt;=3,N18,"")</f>
        <v/>
      </c>
      <c r="F21" s="75" t="s">
        <v>71</v>
      </c>
      <c r="G21" s="37" t="str">
        <f>IF(AND(N18&gt;=4,N18&lt;=7),N18,"")</f>
        <v/>
      </c>
      <c r="H21" s="75" t="s">
        <v>72</v>
      </c>
      <c r="I21" s="37" t="str">
        <f>IF(AND(N18&gt;=8,N18&lt;=11),N18,"")</f>
        <v/>
      </c>
      <c r="J21" s="75" t="s">
        <v>73</v>
      </c>
      <c r="K21" s="37" t="str">
        <f>IF(AND(N18&gt;=12,N18&lt;=15),N18,"")</f>
        <v/>
      </c>
      <c r="L21" s="80"/>
      <c r="M21" s="80"/>
      <c r="N21" s="42" t="str">
        <f>IF(E21&lt;&gt;"",E21,IF(G21&lt;&gt;"",G21,IF(I21&lt;&gt;"",I21,IF(K21&lt;&gt;"",K21,""))))</f>
        <v/>
      </c>
    </row>
    <row r="22" spans="1:16" ht="14.25" customHeight="1">
      <c r="A22" s="85"/>
      <c r="B22" s="85"/>
      <c r="C22" s="85"/>
      <c r="D22" s="86"/>
      <c r="E22" s="85"/>
      <c r="F22" s="87"/>
      <c r="G22" s="85"/>
      <c r="H22" s="87"/>
      <c r="I22" s="87"/>
      <c r="J22" s="130" t="s">
        <v>37</v>
      </c>
      <c r="K22" s="131"/>
      <c r="L22" s="73"/>
      <c r="M22" s="74"/>
      <c r="N22" s="88" t="str">
        <f>IF(OR(N11="",N14="",N17="",N21=""),"",ROUND(SUM(N11,N14,N17,N21),0))</f>
        <v/>
      </c>
    </row>
    <row r="23" spans="1:16">
      <c r="A23" s="89" t="s">
        <v>77</v>
      </c>
      <c r="B23" s="89" t="s">
        <v>76</v>
      </c>
      <c r="C23" s="85"/>
      <c r="D23" s="86"/>
      <c r="E23" s="85"/>
      <c r="F23" s="16"/>
      <c r="G23" s="85"/>
      <c r="H23" s="16"/>
      <c r="I23" s="87"/>
      <c r="J23" s="130" t="s">
        <v>51</v>
      </c>
      <c r="K23" s="130"/>
      <c r="L23" s="73"/>
      <c r="M23" s="74"/>
      <c r="N23" s="90" t="str">
        <f>IF(N22&lt;=2,1,IF(AND(N22&gt;=3,N22&lt;=4),2,IF(AND(N22&gt;=5,N22&lt;=8),3,IF(AND(N22&gt;=9,N22&lt;=12),4,IF(AND(N22&gt;=13,N22&lt;=16),5,IF(AND(N22&gt;=17,N22&lt;=21),6,IF(AND(N22&gt;=22,N22&lt;=26),7,IF(AND(N22&gt;=27,N22&lt;=31),8,IF(AND(N22&gt;=32,N22&lt;=36),9,IF(AND(N22&gt;=37,N22&lt;=42),10,IF(AND(N22&gt;=43,N22&lt;=48),11,IF(AND(N22&gt;=49,N22&lt;=54),12,IF(AND(N22&gt;=55,N22&lt;=61),13,IF(AND(N22&gt;=62,N22&lt;=68),14,IF(AND(N22&gt;=69,N22&lt;=75),15,"")))))))))))))))</f>
        <v/>
      </c>
    </row>
    <row r="24" spans="1:16">
      <c r="A24" s="54"/>
      <c r="B24" s="47"/>
      <c r="D24" s="1"/>
      <c r="F24" s="2"/>
      <c r="H24" s="2"/>
      <c r="J24" s="2"/>
    </row>
    <row r="25" spans="1:16">
      <c r="A25" s="17"/>
      <c r="B25" s="13"/>
      <c r="D25" s="4"/>
      <c r="E25" s="4"/>
      <c r="F25" s="4"/>
      <c r="G25" s="4"/>
      <c r="H25" s="4"/>
      <c r="I25" s="4"/>
      <c r="J25" s="4"/>
      <c r="K25" s="4"/>
      <c r="L25" s="4"/>
      <c r="M25" s="4"/>
      <c r="N25" s="4"/>
      <c r="O25" s="4"/>
      <c r="P25" s="4"/>
    </row>
    <row r="26" spans="1:16">
      <c r="A26" s="17"/>
      <c r="B26" s="4"/>
      <c r="D26" s="4"/>
      <c r="E26" s="4"/>
      <c r="F26" s="4"/>
      <c r="G26" s="4"/>
      <c r="H26" s="4"/>
      <c r="I26" s="4"/>
      <c r="J26" s="4"/>
      <c r="K26" s="4"/>
      <c r="L26" s="14"/>
      <c r="M26" s="4"/>
      <c r="N26" s="4"/>
      <c r="O26" s="4"/>
      <c r="P26" s="4"/>
    </row>
    <row r="27" spans="1:16">
      <c r="A27" s="17"/>
      <c r="D27" s="1"/>
      <c r="F27" s="2"/>
      <c r="H27" s="2"/>
      <c r="J27" s="2"/>
    </row>
    <row r="28" spans="1:16">
      <c r="A28" s="17"/>
    </row>
    <row r="29" spans="1:16">
      <c r="A29" s="17"/>
    </row>
    <row r="30" spans="1:16" ht="15" customHeight="1"/>
    <row r="31" spans="1:16" ht="84.75" customHeight="1"/>
  </sheetData>
  <mergeCells count="20">
    <mergeCell ref="A1:N3"/>
    <mergeCell ref="A5:A7"/>
    <mergeCell ref="B5:B7"/>
    <mergeCell ref="C5:C7"/>
    <mergeCell ref="D5:K5"/>
    <mergeCell ref="N5:N7"/>
    <mergeCell ref="D6:K6"/>
    <mergeCell ref="A8:A10"/>
    <mergeCell ref="B8:B9"/>
    <mergeCell ref="N8:N10"/>
    <mergeCell ref="A12:A13"/>
    <mergeCell ref="N12:N13"/>
    <mergeCell ref="J22:K22"/>
    <mergeCell ref="J23:K23"/>
    <mergeCell ref="A15:A16"/>
    <mergeCell ref="B15:B16"/>
    <mergeCell ref="N15:N16"/>
    <mergeCell ref="A18:A20"/>
    <mergeCell ref="B18:B20"/>
    <mergeCell ref="N18:N20"/>
  </mergeCells>
  <conditionalFormatting sqref="D11">
    <cfRule type="expression" dxfId="284" priority="16">
      <formula>$E$11&lt;&gt;""</formula>
    </cfRule>
    <cfRule type="expression" dxfId="283" priority="19">
      <formula>$N$8&lt;=4</formula>
    </cfRule>
  </conditionalFormatting>
  <conditionalFormatting sqref="F11">
    <cfRule type="expression" dxfId="282" priority="15">
      <formula>$G$11&lt;&gt;""</formula>
    </cfRule>
    <cfRule type="expression" dxfId="281" priority="18">
      <formula>"e($N$3&gt;=5;$N$3&lt;=9)"</formula>
    </cfRule>
  </conditionalFormatting>
  <conditionalFormatting sqref="H11">
    <cfRule type="expression" dxfId="280" priority="14">
      <formula>$I$11&lt;&gt;""</formula>
    </cfRule>
    <cfRule type="expression" dxfId="279" priority="17">
      <formula>AND(N8&gt;=10,N8&lt;=10)</formula>
    </cfRule>
  </conditionalFormatting>
  <conditionalFormatting sqref="J11">
    <cfRule type="expression" dxfId="278" priority="13">
      <formula>$K$11&lt;&gt;""</formula>
    </cfRule>
  </conditionalFormatting>
  <conditionalFormatting sqref="D14">
    <cfRule type="expression" dxfId="277" priority="12">
      <formula>$E$14&lt;&gt;""</formula>
    </cfRule>
  </conditionalFormatting>
  <conditionalFormatting sqref="F14">
    <cfRule type="expression" dxfId="276" priority="11">
      <formula>$G$14&lt;&gt;""</formula>
    </cfRule>
  </conditionalFormatting>
  <conditionalFormatting sqref="H14">
    <cfRule type="expression" dxfId="275" priority="10">
      <formula>$I$14&lt;&gt;""</formula>
    </cfRule>
  </conditionalFormatting>
  <conditionalFormatting sqref="J14">
    <cfRule type="expression" dxfId="274" priority="9">
      <formula>$K$14&lt;&gt;""</formula>
    </cfRule>
  </conditionalFormatting>
  <conditionalFormatting sqref="D17">
    <cfRule type="expression" dxfId="273" priority="8">
      <formula>$E$17&lt;&gt;""</formula>
    </cfRule>
  </conditionalFormatting>
  <conditionalFormatting sqref="F17">
    <cfRule type="expression" dxfId="272" priority="7">
      <formula>G17&lt;&gt;""</formula>
    </cfRule>
  </conditionalFormatting>
  <conditionalFormatting sqref="H17">
    <cfRule type="expression" dxfId="271" priority="6">
      <formula>$I$17&lt;&gt;""</formula>
    </cfRule>
  </conditionalFormatting>
  <conditionalFormatting sqref="J17">
    <cfRule type="expression" dxfId="270" priority="5">
      <formula>$K$17&lt;&gt;""</formula>
    </cfRule>
  </conditionalFormatting>
  <conditionalFormatting sqref="D21">
    <cfRule type="expression" dxfId="269" priority="4">
      <formula>$E$21&lt;&gt;""</formula>
    </cfRule>
  </conditionalFormatting>
  <conditionalFormatting sqref="F21">
    <cfRule type="expression" dxfId="268" priority="3">
      <formula>$G$21&lt;&gt;""</formula>
    </cfRule>
  </conditionalFormatting>
  <conditionalFormatting sqref="H21">
    <cfRule type="expression" dxfId="267" priority="2">
      <formula>$I$21&lt;&gt;""</formula>
    </cfRule>
  </conditionalFormatting>
  <conditionalFormatting sqref="J21">
    <cfRule type="expression" dxfId="266" priority="1">
      <formula>$K$21&lt;&gt;""</formula>
    </cfRule>
  </conditionalFormatting>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enableFormatConditionsCalculation="0"/>
  <dimension ref="A1:P31"/>
  <sheetViews>
    <sheetView showGridLines="0" workbookViewId="0">
      <selection activeCell="A5" sqref="A5:C20"/>
    </sheetView>
  </sheetViews>
  <sheetFormatPr baseColWidth="10" defaultColWidth="8.83203125" defaultRowHeight="14" outlineLevelCol="1" x14ac:dyDescent="0"/>
  <cols>
    <col min="1" max="1" width="28.33203125" style="7" customWidth="1"/>
    <col min="2" max="2" width="20.1640625" customWidth="1"/>
    <col min="3" max="3" width="26.1640625" style="7" bestFit="1" customWidth="1"/>
    <col min="4" max="4" width="16.33203125" customWidth="1"/>
    <col min="5" max="5" width="3.33203125" customWidth="1"/>
    <col min="6" max="6" width="12.6640625" customWidth="1"/>
    <col min="7" max="7" width="3.33203125" customWidth="1"/>
    <col min="8" max="8" width="17.1640625" customWidth="1"/>
    <col min="9" max="9" width="3.33203125" customWidth="1"/>
    <col min="10" max="10" width="13.1640625" customWidth="1"/>
    <col min="11" max="11" width="3.33203125" customWidth="1"/>
    <col min="12" max="12" width="6.6640625" hidden="1" customWidth="1" outlineLevel="1"/>
    <col min="13" max="13" width="4.5" hidden="1" customWidth="1" outlineLevel="1"/>
    <col min="14" max="14" width="11.5" bestFit="1" customWidth="1" collapsed="1"/>
    <col min="15" max="15" width="10" bestFit="1" customWidth="1"/>
    <col min="16" max="16" width="9.6640625" bestFit="1" customWidth="1"/>
  </cols>
  <sheetData>
    <row r="1" spans="1:16" ht="15" thickBot="1">
      <c r="A1" s="109" t="s">
        <v>74</v>
      </c>
      <c r="B1" s="109"/>
      <c r="C1" s="109"/>
      <c r="D1" s="109"/>
      <c r="E1" s="109"/>
      <c r="F1" s="109"/>
      <c r="G1" s="109"/>
      <c r="H1" s="109"/>
      <c r="I1" s="109"/>
      <c r="J1" s="109"/>
      <c r="K1" s="109"/>
      <c r="L1" s="109"/>
      <c r="M1" s="109"/>
      <c r="N1" s="109"/>
    </row>
    <row r="2" spans="1:16" ht="16" thickTop="1" thickBot="1">
      <c r="A2" s="109"/>
      <c r="B2" s="109"/>
      <c r="C2" s="109"/>
      <c r="D2" s="109"/>
      <c r="E2" s="109"/>
      <c r="F2" s="109"/>
      <c r="G2" s="109"/>
      <c r="H2" s="109"/>
      <c r="I2" s="109"/>
      <c r="J2" s="109"/>
      <c r="K2" s="109"/>
      <c r="L2" s="109"/>
      <c r="M2" s="109"/>
      <c r="N2" s="109"/>
    </row>
    <row r="3" spans="1:16" ht="15" thickTop="1">
      <c r="A3" s="110"/>
      <c r="B3" s="110"/>
      <c r="C3" s="110"/>
      <c r="D3" s="110"/>
      <c r="E3" s="110"/>
      <c r="F3" s="110"/>
      <c r="G3" s="110"/>
      <c r="H3" s="110"/>
      <c r="I3" s="110"/>
      <c r="J3" s="110"/>
      <c r="K3" s="110"/>
      <c r="L3" s="110"/>
      <c r="M3" s="110"/>
      <c r="N3" s="110"/>
    </row>
    <row r="4" spans="1:16" ht="20" thickBot="1">
      <c r="A4" s="22"/>
      <c r="B4" s="22"/>
      <c r="C4" s="22"/>
      <c r="D4" s="22"/>
      <c r="E4" s="22"/>
      <c r="F4" s="22"/>
      <c r="G4" s="22"/>
      <c r="H4" s="22"/>
      <c r="I4" s="22"/>
      <c r="J4" s="22"/>
      <c r="K4" s="22"/>
      <c r="L4" s="22"/>
      <c r="M4" s="22"/>
      <c r="N4" s="22"/>
      <c r="O4" s="23"/>
    </row>
    <row r="5" spans="1:16" ht="15" thickTop="1">
      <c r="A5" s="129" t="s">
        <v>75</v>
      </c>
      <c r="B5" s="126" t="s">
        <v>94</v>
      </c>
      <c r="C5" s="107"/>
      <c r="D5" s="108" t="s">
        <v>0</v>
      </c>
      <c r="E5" s="108"/>
      <c r="F5" s="108"/>
      <c r="G5" s="108"/>
      <c r="H5" s="108"/>
      <c r="I5" s="108"/>
      <c r="J5" s="108"/>
      <c r="K5" s="108"/>
      <c r="L5" s="18" t="s">
        <v>61</v>
      </c>
      <c r="M5" s="18"/>
      <c r="N5" s="107" t="s">
        <v>61</v>
      </c>
    </row>
    <row r="6" spans="1:16">
      <c r="A6" s="127"/>
      <c r="B6" s="127"/>
      <c r="C6" s="107"/>
      <c r="D6" s="113" t="s">
        <v>1</v>
      </c>
      <c r="E6" s="114"/>
      <c r="F6" s="114"/>
      <c r="G6" s="114"/>
      <c r="H6" s="114"/>
      <c r="I6" s="114"/>
      <c r="J6" s="114"/>
      <c r="K6" s="115"/>
      <c r="L6" s="19"/>
      <c r="M6" s="19"/>
      <c r="N6" s="107"/>
      <c r="O6" s="3"/>
    </row>
    <row r="7" spans="1:16" ht="22.5" customHeight="1">
      <c r="A7" s="128"/>
      <c r="B7" s="128"/>
      <c r="C7" s="108"/>
      <c r="D7" s="45" t="s">
        <v>2</v>
      </c>
      <c r="E7" s="35"/>
      <c r="F7" s="21" t="s">
        <v>3</v>
      </c>
      <c r="G7" s="35"/>
      <c r="H7" s="21" t="s">
        <v>4</v>
      </c>
      <c r="I7" s="35"/>
      <c r="J7" s="21" t="s">
        <v>5</v>
      </c>
      <c r="K7" s="35"/>
      <c r="L7" s="8" t="s">
        <v>69</v>
      </c>
      <c r="M7" s="8" t="s">
        <v>31</v>
      </c>
      <c r="N7" s="108"/>
    </row>
    <row r="8" spans="1:16" ht="40" customHeight="1">
      <c r="A8" s="123" t="s">
        <v>6</v>
      </c>
      <c r="B8" s="124" t="s">
        <v>91</v>
      </c>
      <c r="C8" s="34" t="s">
        <v>7</v>
      </c>
      <c r="D8" s="10" t="s">
        <v>19</v>
      </c>
      <c r="E8" s="30"/>
      <c r="F8" s="10" t="s">
        <v>20</v>
      </c>
      <c r="G8" s="32"/>
      <c r="H8" s="10" t="s">
        <v>21</v>
      </c>
      <c r="I8" s="32"/>
      <c r="J8" s="61" t="s">
        <v>22</v>
      </c>
      <c r="K8" s="32"/>
      <c r="L8" s="11" t="str">
        <f>IF(AND(K8&lt;&gt;"",K9&lt;&gt;"",K10&lt;&gt;""),18,IF($E8&lt;&gt;"",2,IF($G8&lt;&gt;"",7,IF($I8&lt;&gt;"",12,IF($K8&lt;&gt;"",17,"")))))</f>
        <v/>
      </c>
      <c r="M8" s="29" t="str">
        <f>IF(L8&lt;=4,4,IF(AND(L8&gt;=5,L8&lt;=9),4,IF(AND(L8&gt;=10,L8&lt;=14),4,IF(AND(L8&gt;=15,L8&lt;=18),3,""))))</f>
        <v/>
      </c>
      <c r="N8" s="116" t="str">
        <f>IF(OR(L8="",M8="",L9="",M9="",L10="",M10=""),"",ROUND((L8*M8+L9*M9+L10*M10)/(M8+M9+M10),0))</f>
        <v/>
      </c>
      <c r="P8" s="5" t="e">
        <f>N11/MID(J11,8,2)</f>
        <v>#VALUE!</v>
      </c>
    </row>
    <row r="9" spans="1:16" ht="28.5" customHeight="1">
      <c r="A9" s="123"/>
      <c r="B9" s="125"/>
      <c r="C9" s="34" t="s">
        <v>8</v>
      </c>
      <c r="D9" s="10" t="s">
        <v>23</v>
      </c>
      <c r="E9" s="31"/>
      <c r="F9" s="10" t="s">
        <v>24</v>
      </c>
      <c r="G9" s="33"/>
      <c r="H9" s="10" t="s">
        <v>25</v>
      </c>
      <c r="I9" s="33"/>
      <c r="J9" s="10" t="s">
        <v>26</v>
      </c>
      <c r="K9" s="33"/>
      <c r="L9" s="11" t="str">
        <f>IF(AND(K8&lt;&gt;"",K9&lt;&gt;"",K10&lt;&gt;""),18,IF($E9&lt;&gt;"",2,IF($G9&lt;&gt;"",7,IF($I9&lt;&gt;"",12,IF($K9&lt;&gt;"",17,"")))))</f>
        <v/>
      </c>
      <c r="M9" s="29" t="str">
        <f t="shared" ref="M9:M10" si="0">IF(L9&lt;=4,4,IF(AND(L9&gt;=5,L9&lt;=9),4,IF(AND(L9&gt;=10,L9&lt;=14),4,IF(AND(L9&gt;=15,L9&lt;=18),3,""))))</f>
        <v/>
      </c>
      <c r="N9" s="116"/>
    </row>
    <row r="10" spans="1:16" ht="35.25" customHeight="1">
      <c r="A10" s="123"/>
      <c r="B10" s="60" t="s">
        <v>92</v>
      </c>
      <c r="C10" s="34" t="s">
        <v>9</v>
      </c>
      <c r="D10" s="10" t="s">
        <v>28</v>
      </c>
      <c r="E10" s="31"/>
      <c r="F10" s="10" t="s">
        <v>27</v>
      </c>
      <c r="G10" s="33"/>
      <c r="H10" s="10" t="s">
        <v>29</v>
      </c>
      <c r="I10" s="33"/>
      <c r="J10" s="10" t="s">
        <v>30</v>
      </c>
      <c r="K10" s="33"/>
      <c r="L10" s="11" t="str">
        <f>IF(AND(K8&lt;&gt;"",K9&lt;&gt;"",K10&lt;&gt;""),18,IF($E10&lt;&gt;"",2,IF($G10&lt;&gt;"",7,IF($I10&lt;&gt;"",12,IF($K10&lt;&gt;"",17,"")))))</f>
        <v/>
      </c>
      <c r="M10" s="29" t="str">
        <f t="shared" si="0"/>
        <v/>
      </c>
      <c r="N10" s="117"/>
    </row>
    <row r="11" spans="1:16" ht="23.25" customHeight="1">
      <c r="A11" s="15"/>
      <c r="B11" s="8"/>
      <c r="C11" s="9"/>
      <c r="D11" s="24" t="s">
        <v>62</v>
      </c>
      <c r="E11" s="36" t="str">
        <f>IF(N8&lt;=4,N8,"")</f>
        <v/>
      </c>
      <c r="F11" s="25" t="s">
        <v>63</v>
      </c>
      <c r="G11" s="37" t="str">
        <f>IF(AND(N8&gt;=5,N8&lt;=9),N8,"")</f>
        <v/>
      </c>
      <c r="H11" s="24" t="s">
        <v>64</v>
      </c>
      <c r="I11" s="37" t="str">
        <f>IF(AND(N8&gt;=10,N8&lt;=14),N8,"")</f>
        <v/>
      </c>
      <c r="J11" s="24" t="s">
        <v>65</v>
      </c>
      <c r="K11" s="37" t="str">
        <f>IF(AND(N8&gt;=15,N8&lt;=18),N8,"")</f>
        <v/>
      </c>
      <c r="L11" s="20"/>
      <c r="M11" s="20"/>
      <c r="N11" s="42" t="str">
        <f>IF(E11&lt;&gt;"",E11,IF(G11&lt;&gt;"",G11,IF(I11&lt;&gt;"",I11,IF(K11&lt;&gt;"",K11,""))))</f>
        <v/>
      </c>
    </row>
    <row r="12" spans="1:16" ht="32.25" customHeight="1">
      <c r="A12" s="121" t="s">
        <v>17</v>
      </c>
      <c r="B12" s="92" t="s">
        <v>95</v>
      </c>
      <c r="C12" s="34" t="s">
        <v>10</v>
      </c>
      <c r="D12" s="10" t="s">
        <v>32</v>
      </c>
      <c r="E12" s="31"/>
      <c r="F12" s="10" t="s">
        <v>20</v>
      </c>
      <c r="G12" s="33"/>
      <c r="H12" s="10" t="s">
        <v>21</v>
      </c>
      <c r="I12" s="33"/>
      <c r="J12" s="10" t="s">
        <v>33</v>
      </c>
      <c r="K12" s="33"/>
      <c r="L12" s="11" t="str">
        <f>IF(AND(K12&lt;&gt;"",K13&lt;&gt;""),21,IF($E12&lt;&gt;"",2,IF($G12&lt;&gt;"",7.5,IF($I12&lt;&gt;"",13.5,IF($K12&lt;&gt;"",19,"")))))</f>
        <v/>
      </c>
      <c r="M12" s="29" t="str">
        <f>IF(L12&lt;=4,4,IF(AND(L12&gt;=5,L12&lt;=10),5,IF(AND(L12&gt;=11,L12&lt;=16),5,IF(AND(L12&gt;=17,L12&lt;=21),4,""))))</f>
        <v/>
      </c>
      <c r="N12" s="116" t="str">
        <f>IF(OR(L12="",M12="",L13="",M13=""),"",ROUND((L12*M12+L13*M13)/(M12+M13),0))</f>
        <v/>
      </c>
      <c r="P12" s="5" t="e">
        <f>N14/MID(J14,8,2)</f>
        <v>#VALUE!</v>
      </c>
    </row>
    <row r="13" spans="1:16" ht="32.25" customHeight="1">
      <c r="A13" s="122"/>
      <c r="B13" s="93" t="s">
        <v>96</v>
      </c>
      <c r="C13" s="62" t="s">
        <v>11</v>
      </c>
      <c r="D13" s="10" t="s">
        <v>28</v>
      </c>
      <c r="E13" s="38"/>
      <c r="F13" s="10" t="s">
        <v>36</v>
      </c>
      <c r="G13" s="39"/>
      <c r="H13" s="10" t="s">
        <v>35</v>
      </c>
      <c r="I13" s="39"/>
      <c r="J13" s="10" t="s">
        <v>34</v>
      </c>
      <c r="K13" s="39"/>
      <c r="L13" s="11" t="str">
        <f>IF(AND(K12&lt;&gt;"",K13&lt;&gt;""),21,IF($E13&lt;&gt;"",2,IF($G13&lt;&gt;"",7.5,IF($I13&lt;&gt;"",13.5,IF($K13&lt;&gt;"",19,"")))))</f>
        <v/>
      </c>
      <c r="M13" s="29" t="str">
        <f>IF(L13&lt;=4,4,IF(AND(L13&gt;=5,L13&lt;=10),5,IF(AND(L13&gt;=11,L13&lt;=16),5,IF(AND(L13&gt;=17,L13&lt;=21),4,""))))</f>
        <v/>
      </c>
      <c r="N13" s="117"/>
    </row>
    <row r="14" spans="1:16" ht="19.5" customHeight="1">
      <c r="A14" s="15"/>
      <c r="B14" s="8"/>
      <c r="C14" s="9"/>
      <c r="D14" s="24" t="s">
        <v>62</v>
      </c>
      <c r="E14" s="37" t="str">
        <f>IF(N12&lt;=4,N12,"")</f>
        <v/>
      </c>
      <c r="F14" s="24" t="s">
        <v>66</v>
      </c>
      <c r="G14" s="37" t="str">
        <f>IF(AND(N12&gt;=5,N12&lt;=10),N12,"")</f>
        <v/>
      </c>
      <c r="H14" s="24" t="s">
        <v>67</v>
      </c>
      <c r="I14" s="37" t="str">
        <f>IF(AND(N12&gt;=11,N12&lt;=16),N12,"")</f>
        <v/>
      </c>
      <c r="J14" s="24" t="s">
        <v>68</v>
      </c>
      <c r="K14" s="37" t="str">
        <f>IF(AND(N12&gt;=17,N12&lt;=21),N12,"")</f>
        <v/>
      </c>
      <c r="L14" s="26"/>
      <c r="M14" s="26"/>
      <c r="N14" s="42" t="str">
        <f>IF(E14&lt;&gt;"",E14,IF(G14&lt;&gt;"",G14,IF(I14&lt;&gt;"",I14,IF(K14&lt;&gt;"",K14,""))))</f>
        <v/>
      </c>
    </row>
    <row r="15" spans="1:16" ht="40" customHeight="1">
      <c r="A15" s="124" t="s">
        <v>90</v>
      </c>
      <c r="B15" s="124" t="s">
        <v>93</v>
      </c>
      <c r="C15" s="62" t="s">
        <v>12</v>
      </c>
      <c r="D15" s="10" t="s">
        <v>32</v>
      </c>
      <c r="E15" s="40"/>
      <c r="F15" s="10" t="s">
        <v>20</v>
      </c>
      <c r="G15" s="41"/>
      <c r="H15" s="10" t="s">
        <v>52</v>
      </c>
      <c r="I15" s="41"/>
      <c r="J15" s="10" t="s">
        <v>33</v>
      </c>
      <c r="K15" s="41"/>
      <c r="L15" s="11" t="str">
        <f>IF(AND(K15&lt;&gt;"",K16&lt;&gt;""),21,IF($E15&lt;&gt;"",2,IF($G15&lt;&gt;"",7.5,IF($I15&lt;&gt;"",13.5,IF($K15&lt;&gt;"",19,"")))))</f>
        <v/>
      </c>
      <c r="M15" s="29" t="str">
        <f>IF(L15&lt;=4,4,IF(AND(L15&gt;=5,L15&lt;=10),5,IF(AND(L15&gt;=11,L15&lt;=16),5,IF(AND(L15&gt;=17,L15&lt;=21),4,""))))</f>
        <v/>
      </c>
      <c r="N15" s="116" t="str">
        <f>IF(OR(L15="",M15="",L16="",M16=""),"",ROUND((L15*M15+L16*M16)/(M15+M16),0))</f>
        <v/>
      </c>
      <c r="P15" s="5" t="e">
        <f>N17/MID(J17,8,2)</f>
        <v>#VALUE!</v>
      </c>
    </row>
    <row r="16" spans="1:16" ht="33" customHeight="1">
      <c r="A16" s="125"/>
      <c r="B16" s="125"/>
      <c r="C16" s="34" t="s">
        <v>13</v>
      </c>
      <c r="D16" s="10" t="s">
        <v>28</v>
      </c>
      <c r="E16" s="38"/>
      <c r="F16" s="10" t="s">
        <v>36</v>
      </c>
      <c r="G16" s="39"/>
      <c r="H16" s="10" t="s">
        <v>53</v>
      </c>
      <c r="I16" s="39"/>
      <c r="J16" s="10" t="s">
        <v>34</v>
      </c>
      <c r="K16" s="39"/>
      <c r="L16" s="11" t="str">
        <f>IF(AND(K15&lt;&gt;"",K16&lt;&gt;""),21,IF($E16&lt;&gt;"",2,IF($G16&lt;&gt;"",7.5,IF($I16&lt;&gt;"",13.5,IF($K16&lt;&gt;"",19,"")))))</f>
        <v/>
      </c>
      <c r="M16" s="29" t="str">
        <f>IF(L16&lt;=4,4,IF(AND(L16&gt;=5,L16&lt;=10),5,IF(AND(L16&gt;=11,L16&lt;=16),5,IF(AND(L16&gt;=17,L16&lt;=21),4,""))))</f>
        <v/>
      </c>
      <c r="N16" s="117"/>
    </row>
    <row r="17" spans="1:16" ht="18.75" customHeight="1">
      <c r="A17" s="15"/>
      <c r="B17" s="8"/>
      <c r="C17" s="9"/>
      <c r="D17" s="24" t="s">
        <v>62</v>
      </c>
      <c r="E17" s="37" t="str">
        <f>IF(N15&lt;=4,N15,"")</f>
        <v/>
      </c>
      <c r="F17" s="24" t="s">
        <v>66</v>
      </c>
      <c r="G17" s="37" t="str">
        <f>IF(AND(N15&gt;=5,N15&lt;=10),N15,"")</f>
        <v/>
      </c>
      <c r="H17" s="24" t="s">
        <v>67</v>
      </c>
      <c r="I17" s="37" t="str">
        <f>IF(AND(N15&gt;=11,N15&lt;=16),N15,"")</f>
        <v/>
      </c>
      <c r="J17" s="24" t="s">
        <v>68</v>
      </c>
      <c r="K17" s="37" t="str">
        <f>IF(AND(N15&gt;=17,N15&lt;=21),N15,"")</f>
        <v/>
      </c>
      <c r="L17" s="26" t="str">
        <f t="shared" ref="L17" si="1">IF($E17&lt;&gt;"",2,IF($G17&lt;&gt;"",8,IF($I17&lt;&gt;"",13,IF($K17&lt;&gt;"",18,""))))</f>
        <v/>
      </c>
      <c r="M17" s="26" t="str">
        <f t="shared" ref="M17" si="2">IF(L17&lt;=4,4,IF(AND(L17&gt;=5,L17&lt;=10),5,IF(AND(L17&gt;=10,L17&lt;=16),5,IF(AND(L17&gt;=17,L17&lt;=21),4,""))))</f>
        <v/>
      </c>
      <c r="N17" s="42" t="str">
        <f>IF(E17&lt;&gt;"",E17,IF(G17&lt;&gt;"",G17,IF(I17&lt;&gt;"",I17,IF(K17&lt;&gt;"",K17,""))))</f>
        <v/>
      </c>
    </row>
    <row r="18" spans="1:16" ht="28.5" customHeight="1">
      <c r="A18" s="118" t="s">
        <v>18</v>
      </c>
      <c r="B18" s="123"/>
      <c r="C18" s="34" t="s">
        <v>14</v>
      </c>
      <c r="D18" s="10" t="s">
        <v>32</v>
      </c>
      <c r="E18" s="40"/>
      <c r="F18" s="10" t="s">
        <v>20</v>
      </c>
      <c r="G18" s="41"/>
      <c r="H18" s="10" t="s">
        <v>52</v>
      </c>
      <c r="I18" s="41"/>
      <c r="J18" s="10" t="s">
        <v>33</v>
      </c>
      <c r="K18" s="41"/>
      <c r="L18" s="11" t="str">
        <f>IF(AND($K$18&lt;&gt;"",$K$19&lt;&gt;"",$K$20&lt;&gt;""),15,IF($E18&lt;&gt;"",1.5,IF($G18&lt;&gt;"",5.5,IF($I18&lt;&gt;"",9.5,IF($K18&lt;&gt;"",14,"")))))</f>
        <v/>
      </c>
      <c r="M18" s="29" t="str">
        <f>IF(L18&lt;=3,3,IF(AND(L18&gt;=4,L18&lt;=7),3,IF(AND(L18&gt;=8,L18&lt;=11),3,IF(AND(L18&gt;=12,L18&lt;=15),3,""))))</f>
        <v/>
      </c>
      <c r="N18" s="116" t="str">
        <f>IF(OR(L18="",M18="",L19="",M19="",L20="",M20=""),"",ROUND((L18*M18+L19*M19+L20*M20)/(M18+M19+M20),0))</f>
        <v/>
      </c>
      <c r="P18" s="5" t="e">
        <f>N21/MID(J21,8,2)</f>
        <v>#VALUE!</v>
      </c>
    </row>
    <row r="19" spans="1:16" ht="28">
      <c r="A19" s="119"/>
      <c r="B19" s="123"/>
      <c r="C19" s="34" t="s">
        <v>15</v>
      </c>
      <c r="D19" s="10" t="s">
        <v>54</v>
      </c>
      <c r="E19" s="31"/>
      <c r="F19" s="10" t="s">
        <v>27</v>
      </c>
      <c r="G19" s="33"/>
      <c r="H19" s="10" t="s">
        <v>30</v>
      </c>
      <c r="I19" s="33"/>
      <c r="J19" s="10" t="s">
        <v>30</v>
      </c>
      <c r="K19" s="33"/>
      <c r="L19" s="11" t="str">
        <f t="shared" ref="L19:L20" si="3">IF(AND($K$18&lt;&gt;"",$K$19&lt;&gt;"",$K$20&lt;&gt;""),15,IF($E19&lt;&gt;"",1.5,IF($G19&lt;&gt;"",5.5,IF($I19&lt;&gt;"",9.5,IF($K19&lt;&gt;"",14,"")))))</f>
        <v/>
      </c>
      <c r="M19" s="29" t="str">
        <f t="shared" ref="M19:M20" si="4">IF(L19&lt;=3,3,IF(AND(L19&gt;=4,L19&lt;=7),3,IF(AND(L19&gt;=8,L19&lt;=11),3,IF(AND(L19&gt;=12,L19&lt;=15),3,""))))</f>
        <v/>
      </c>
      <c r="N19" s="116"/>
    </row>
    <row r="20" spans="1:16" ht="26" customHeight="1">
      <c r="A20" s="120"/>
      <c r="B20" s="123"/>
      <c r="C20" s="62" t="s">
        <v>16</v>
      </c>
      <c r="D20" s="10" t="s">
        <v>28</v>
      </c>
      <c r="E20" s="38"/>
      <c r="F20" s="10" t="s">
        <v>20</v>
      </c>
      <c r="G20" s="39"/>
      <c r="H20" s="10" t="s">
        <v>55</v>
      </c>
      <c r="I20" s="39"/>
      <c r="J20" s="10" t="s">
        <v>56</v>
      </c>
      <c r="K20" s="39"/>
      <c r="L20" s="11" t="str">
        <f t="shared" si="3"/>
        <v/>
      </c>
      <c r="M20" s="29" t="str">
        <f t="shared" si="4"/>
        <v/>
      </c>
      <c r="N20" s="117"/>
    </row>
    <row r="21" spans="1:16">
      <c r="A21" s="12"/>
      <c r="B21" s="12"/>
      <c r="C21" s="12"/>
      <c r="D21" s="27" t="s">
        <v>70</v>
      </c>
      <c r="E21" s="37" t="str">
        <f>IF(N18&lt;=3,N18,"")</f>
        <v/>
      </c>
      <c r="F21" s="24" t="s">
        <v>71</v>
      </c>
      <c r="G21" s="37" t="str">
        <f>IF(AND(N18&gt;=4,N18&lt;=7),N18,"")</f>
        <v/>
      </c>
      <c r="H21" s="24" t="s">
        <v>72</v>
      </c>
      <c r="I21" s="37" t="str">
        <f>IF(AND(N18&gt;=8,N18&lt;=11),N18,"")</f>
        <v/>
      </c>
      <c r="J21" s="24" t="s">
        <v>73</v>
      </c>
      <c r="K21" s="37" t="str">
        <f>IF(AND(N18&gt;=12,N18&lt;=15),N18,"")</f>
        <v/>
      </c>
      <c r="L21" s="26"/>
      <c r="M21" s="26"/>
      <c r="N21" s="42" t="str">
        <f>IF(E21&lt;&gt;"",E21,IF(G21&lt;&gt;"",G21,IF(I21&lt;&gt;"",I21,IF(K21&lt;&gt;"",K21,""))))</f>
        <v/>
      </c>
    </row>
    <row r="22" spans="1:16" ht="14.25" customHeight="1">
      <c r="B22" s="7"/>
      <c r="D22" s="1"/>
      <c r="E22" s="7"/>
      <c r="F22" s="2"/>
      <c r="G22" s="7"/>
      <c r="H22" s="2"/>
      <c r="I22" s="2"/>
      <c r="J22" s="111" t="s">
        <v>37</v>
      </c>
      <c r="K22" s="112"/>
      <c r="L22" s="15"/>
      <c r="M22" s="9"/>
      <c r="N22" s="43" t="str">
        <f>IF(OR(N11="",N14="",N17="",N21=""),"",ROUND(SUM(N11,N14,N17,N21),0))</f>
        <v/>
      </c>
    </row>
    <row r="23" spans="1:16" ht="18">
      <c r="A23" s="28" t="s">
        <v>77</v>
      </c>
      <c r="B23" s="28" t="s">
        <v>76</v>
      </c>
      <c r="D23" s="1"/>
      <c r="E23" s="7"/>
      <c r="F23" s="16"/>
      <c r="G23" s="7"/>
      <c r="H23" s="16"/>
      <c r="I23" s="2"/>
      <c r="J23" s="111" t="s">
        <v>51</v>
      </c>
      <c r="K23" s="111"/>
      <c r="L23" s="15"/>
      <c r="M23" s="9"/>
      <c r="N23" s="44" t="str">
        <f>IF(N22&lt;=2,1,IF(AND(N22&gt;=3,N22&lt;=4),2,IF(AND(N22&gt;=5,N22&lt;=8),3,IF(AND(N22&gt;=9,N22&lt;=12),4,IF(AND(N22&gt;=13,N22&lt;=16),5,IF(AND(N22&gt;=17,N22&lt;=21),6,IF(AND(N22&gt;=22,N22&lt;=26),7,IF(AND(N22&gt;=27,N22&lt;=31),8,IF(AND(N22&gt;=32,N22&lt;=36),9,IF(AND(N22&gt;=37,N22&lt;=42),10,IF(AND(N22&gt;=43,N22&lt;=48),11,IF(AND(N22&gt;=49,N22&lt;=54),12,IF(AND(N22&gt;=55,N22&lt;=61),13,IF(AND(N22&gt;=62,N22&lt;=68),14,IF(AND(N22&gt;=69,N22&lt;=75),15,"")))))))))))))))</f>
        <v/>
      </c>
    </row>
    <row r="24" spans="1:16">
      <c r="A24" s="54"/>
      <c r="B24" s="47"/>
      <c r="D24" s="1"/>
      <c r="F24" s="2"/>
      <c r="H24" s="2"/>
      <c r="J24" s="2"/>
    </row>
    <row r="25" spans="1:16">
      <c r="A25" s="17"/>
      <c r="B25" s="13"/>
      <c r="D25" s="4"/>
      <c r="E25" s="4"/>
      <c r="F25" s="4"/>
      <c r="G25" s="4"/>
      <c r="H25" s="4"/>
      <c r="I25" s="4"/>
      <c r="J25" s="4"/>
      <c r="K25" s="4"/>
      <c r="L25" s="4"/>
      <c r="M25" s="4"/>
      <c r="N25" s="4"/>
      <c r="O25" s="4"/>
      <c r="P25" s="4"/>
    </row>
    <row r="26" spans="1:16">
      <c r="A26" s="17"/>
      <c r="B26" s="4"/>
      <c r="D26" s="4"/>
      <c r="E26" s="4"/>
      <c r="F26" s="4"/>
      <c r="G26" s="4"/>
      <c r="H26" s="4"/>
      <c r="I26" s="4"/>
      <c r="J26" s="4"/>
      <c r="K26" s="4"/>
      <c r="L26" s="14"/>
      <c r="M26" s="4"/>
      <c r="N26" s="4"/>
      <c r="O26" s="4"/>
      <c r="P26" s="4"/>
    </row>
    <row r="27" spans="1:16">
      <c r="A27" s="17"/>
      <c r="D27" s="1"/>
      <c r="F27" s="2"/>
      <c r="H27" s="2"/>
      <c r="J27" s="2"/>
    </row>
    <row r="28" spans="1:16">
      <c r="A28" s="17"/>
    </row>
    <row r="29" spans="1:16">
      <c r="A29" s="17"/>
    </row>
    <row r="30" spans="1:16" ht="15" customHeight="1"/>
    <row r="31" spans="1:16" ht="84.75" customHeight="1"/>
  </sheetData>
  <mergeCells count="20">
    <mergeCell ref="D5:K5"/>
    <mergeCell ref="C5:C7"/>
    <mergeCell ref="B5:B7"/>
    <mergeCell ref="A5:A7"/>
    <mergeCell ref="N5:N7"/>
    <mergeCell ref="A1:N3"/>
    <mergeCell ref="J22:K22"/>
    <mergeCell ref="J23:K23"/>
    <mergeCell ref="D6:K6"/>
    <mergeCell ref="N12:N13"/>
    <mergeCell ref="N8:N10"/>
    <mergeCell ref="N15:N16"/>
    <mergeCell ref="A18:A20"/>
    <mergeCell ref="N18:N20"/>
    <mergeCell ref="A12:A13"/>
    <mergeCell ref="A8:A10"/>
    <mergeCell ref="B15:B16"/>
    <mergeCell ref="A15:A16"/>
    <mergeCell ref="B18:B20"/>
    <mergeCell ref="B8:B9"/>
  </mergeCells>
  <conditionalFormatting sqref="D11">
    <cfRule type="expression" dxfId="607" priority="16">
      <formula>$E$11&lt;&gt;""</formula>
    </cfRule>
    <cfRule type="expression" dxfId="606" priority="19">
      <formula>$N$8&lt;=4</formula>
    </cfRule>
  </conditionalFormatting>
  <conditionalFormatting sqref="F11">
    <cfRule type="expression" dxfId="605" priority="15">
      <formula>$G$11&lt;&gt;""</formula>
    </cfRule>
    <cfRule type="expression" dxfId="604" priority="18">
      <formula>"e($N$3&gt;=5;$N$3&lt;=9)"</formula>
    </cfRule>
  </conditionalFormatting>
  <conditionalFormatting sqref="H11">
    <cfRule type="expression" dxfId="603" priority="14">
      <formula>$I$11&lt;&gt;""</formula>
    </cfRule>
    <cfRule type="expression" dxfId="602" priority="17">
      <formula>AND(N8&gt;=10,N8&lt;=10)</formula>
    </cfRule>
  </conditionalFormatting>
  <conditionalFormatting sqref="J11">
    <cfRule type="expression" dxfId="601" priority="13">
      <formula>$K$11&lt;&gt;""</formula>
    </cfRule>
  </conditionalFormatting>
  <conditionalFormatting sqref="D14">
    <cfRule type="expression" dxfId="600" priority="12">
      <formula>$E$14&lt;&gt;""</formula>
    </cfRule>
  </conditionalFormatting>
  <conditionalFormatting sqref="F14">
    <cfRule type="expression" dxfId="599" priority="11">
      <formula>$G$14&lt;&gt;""</formula>
    </cfRule>
  </conditionalFormatting>
  <conditionalFormatting sqref="H14">
    <cfRule type="expression" dxfId="598" priority="10">
      <formula>$I$14&lt;&gt;""</formula>
    </cfRule>
  </conditionalFormatting>
  <conditionalFormatting sqref="J14">
    <cfRule type="expression" dxfId="597" priority="9">
      <formula>$K$14&lt;&gt;""</formula>
    </cfRule>
  </conditionalFormatting>
  <conditionalFormatting sqref="D17">
    <cfRule type="expression" dxfId="596" priority="8">
      <formula>$E$17&lt;&gt;""</formula>
    </cfRule>
  </conditionalFormatting>
  <conditionalFormatting sqref="F17">
    <cfRule type="expression" dxfId="595" priority="7">
      <formula>G17&lt;&gt;""</formula>
    </cfRule>
  </conditionalFormatting>
  <conditionalFormatting sqref="H17">
    <cfRule type="expression" dxfId="594" priority="6">
      <formula>$I$17&lt;&gt;""</formula>
    </cfRule>
  </conditionalFormatting>
  <conditionalFormatting sqref="J17">
    <cfRule type="expression" dxfId="593" priority="5">
      <formula>$K$17&lt;&gt;""</formula>
    </cfRule>
  </conditionalFormatting>
  <conditionalFormatting sqref="D21">
    <cfRule type="expression" dxfId="592" priority="4">
      <formula>$E$21&lt;&gt;""</formula>
    </cfRule>
  </conditionalFormatting>
  <conditionalFormatting sqref="F21">
    <cfRule type="expression" dxfId="591" priority="3">
      <formula>$G$21&lt;&gt;""</formula>
    </cfRule>
  </conditionalFormatting>
  <conditionalFormatting sqref="H21">
    <cfRule type="expression" dxfId="590" priority="2">
      <formula>$I$21&lt;&gt;""</formula>
    </cfRule>
  </conditionalFormatting>
  <conditionalFormatting sqref="J21">
    <cfRule type="expression" dxfId="589" priority="1">
      <formula>$K$21&lt;&gt;""</formula>
    </cfRule>
  </conditionalFormatting>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enableFormatConditionsCalculation="0"/>
  <dimension ref="A1:P31"/>
  <sheetViews>
    <sheetView showGridLines="0" workbookViewId="0">
      <selection activeCell="A5" sqref="A5:C20"/>
    </sheetView>
  </sheetViews>
  <sheetFormatPr baseColWidth="10" defaultColWidth="8.83203125" defaultRowHeight="14" outlineLevelCol="1" x14ac:dyDescent="0"/>
  <cols>
    <col min="1" max="1" width="28.33203125" style="7" customWidth="1"/>
    <col min="2" max="2" width="20.1640625" customWidth="1"/>
    <col min="3" max="3" width="26.1640625" style="7" bestFit="1" customWidth="1"/>
    <col min="4" max="4" width="16.33203125" customWidth="1"/>
    <col min="5" max="5" width="3.33203125" customWidth="1"/>
    <col min="6" max="6" width="12.6640625" customWidth="1"/>
    <col min="7" max="7" width="3.33203125" customWidth="1"/>
    <col min="8" max="8" width="17.1640625" customWidth="1"/>
    <col min="9" max="9" width="3.33203125" customWidth="1"/>
    <col min="10" max="10" width="13.1640625" customWidth="1"/>
    <col min="11" max="11" width="3.33203125" customWidth="1"/>
    <col min="12" max="12" width="6.6640625" hidden="1" customWidth="1" outlineLevel="1"/>
    <col min="13" max="13" width="4.5" hidden="1" customWidth="1" outlineLevel="1"/>
    <col min="14" max="14" width="11.5" bestFit="1" customWidth="1" collapsed="1"/>
    <col min="15" max="15" width="10" bestFit="1" customWidth="1"/>
    <col min="16" max="16" width="9.6640625" bestFit="1" customWidth="1"/>
  </cols>
  <sheetData>
    <row r="1" spans="1:16" ht="15" thickBot="1">
      <c r="A1" s="109" t="s">
        <v>74</v>
      </c>
      <c r="B1" s="109"/>
      <c r="C1" s="109"/>
      <c r="D1" s="109"/>
      <c r="E1" s="109"/>
      <c r="F1" s="109"/>
      <c r="G1" s="109"/>
      <c r="H1" s="109"/>
      <c r="I1" s="109"/>
      <c r="J1" s="109"/>
      <c r="K1" s="109"/>
      <c r="L1" s="109"/>
      <c r="M1" s="109"/>
      <c r="N1" s="109"/>
    </row>
    <row r="2" spans="1:16" ht="16" thickTop="1" thickBot="1">
      <c r="A2" s="109"/>
      <c r="B2" s="109"/>
      <c r="C2" s="109"/>
      <c r="D2" s="109"/>
      <c r="E2" s="109"/>
      <c r="F2" s="109"/>
      <c r="G2" s="109"/>
      <c r="H2" s="109"/>
      <c r="I2" s="109"/>
      <c r="J2" s="109"/>
      <c r="K2" s="109"/>
      <c r="L2" s="109"/>
      <c r="M2" s="109"/>
      <c r="N2" s="109"/>
    </row>
    <row r="3" spans="1:16" ht="15" thickTop="1">
      <c r="A3" s="110"/>
      <c r="B3" s="110"/>
      <c r="C3" s="110"/>
      <c r="D3" s="110"/>
      <c r="E3" s="110"/>
      <c r="F3" s="110"/>
      <c r="G3" s="110"/>
      <c r="H3" s="110"/>
      <c r="I3" s="110"/>
      <c r="J3" s="110"/>
      <c r="K3" s="110"/>
      <c r="L3" s="110"/>
      <c r="M3" s="110"/>
      <c r="N3" s="110"/>
    </row>
    <row r="4" spans="1:16" ht="20" thickBot="1">
      <c r="A4" s="22"/>
      <c r="B4" s="22"/>
      <c r="C4" s="22"/>
      <c r="D4" s="22"/>
      <c r="E4" s="22"/>
      <c r="F4" s="22"/>
      <c r="G4" s="22"/>
      <c r="H4" s="22"/>
      <c r="I4" s="22"/>
      <c r="J4" s="22"/>
      <c r="K4" s="22"/>
      <c r="L4" s="22"/>
      <c r="M4" s="22"/>
      <c r="N4" s="22"/>
      <c r="O4" s="23"/>
    </row>
    <row r="5" spans="1:16" ht="15" customHeight="1" thickTop="1">
      <c r="A5" s="129" t="s">
        <v>75</v>
      </c>
      <c r="B5" s="126" t="s">
        <v>94</v>
      </c>
      <c r="C5" s="107"/>
      <c r="D5" s="108" t="s">
        <v>0</v>
      </c>
      <c r="E5" s="108"/>
      <c r="F5" s="108"/>
      <c r="G5" s="108"/>
      <c r="H5" s="108"/>
      <c r="I5" s="108"/>
      <c r="J5" s="108"/>
      <c r="K5" s="108"/>
      <c r="L5" s="18" t="s">
        <v>61</v>
      </c>
      <c r="M5" s="18"/>
      <c r="N5" s="107" t="s">
        <v>61</v>
      </c>
    </row>
    <row r="6" spans="1:16">
      <c r="A6" s="127"/>
      <c r="B6" s="127"/>
      <c r="C6" s="107"/>
      <c r="D6" s="134" t="s">
        <v>1</v>
      </c>
      <c r="E6" s="135"/>
      <c r="F6" s="135"/>
      <c r="G6" s="135"/>
      <c r="H6" s="135"/>
      <c r="I6" s="135"/>
      <c r="J6" s="135"/>
      <c r="K6" s="136"/>
      <c r="L6" s="19"/>
      <c r="M6" s="19"/>
      <c r="N6" s="107"/>
      <c r="O6" s="3"/>
    </row>
    <row r="7" spans="1:16" ht="22.5" customHeight="1">
      <c r="A7" s="128"/>
      <c r="B7" s="128"/>
      <c r="C7" s="108"/>
      <c r="D7" s="63" t="s">
        <v>2</v>
      </c>
      <c r="E7" s="64"/>
      <c r="F7" s="65" t="s">
        <v>3</v>
      </c>
      <c r="G7" s="64"/>
      <c r="H7" s="65" t="s">
        <v>4</v>
      </c>
      <c r="I7" s="64"/>
      <c r="J7" s="65" t="s">
        <v>5</v>
      </c>
      <c r="K7" s="64"/>
      <c r="L7" s="66" t="s">
        <v>69</v>
      </c>
      <c r="M7" s="66" t="s">
        <v>31</v>
      </c>
      <c r="N7" s="108"/>
    </row>
    <row r="8" spans="1:16" ht="40" customHeight="1">
      <c r="A8" s="123" t="s">
        <v>6</v>
      </c>
      <c r="B8" s="124" t="s">
        <v>91</v>
      </c>
      <c r="C8" s="34" t="s">
        <v>7</v>
      </c>
      <c r="D8" s="61" t="s">
        <v>19</v>
      </c>
      <c r="E8" s="67"/>
      <c r="F8" s="61" t="s">
        <v>20</v>
      </c>
      <c r="G8" s="68"/>
      <c r="H8" s="61" t="s">
        <v>21</v>
      </c>
      <c r="I8" s="68"/>
      <c r="J8" s="61" t="s">
        <v>22</v>
      </c>
      <c r="K8" s="68"/>
      <c r="L8" s="69" t="str">
        <f>IF(AND(K8&lt;&gt;"",K9&lt;&gt;"",K10&lt;&gt;""),18,IF($E8&lt;&gt;"",2,IF($G8&lt;&gt;"",7,IF($I8&lt;&gt;"",12,IF($K8&lt;&gt;"",17,"")))))</f>
        <v/>
      </c>
      <c r="M8" s="70" t="str">
        <f>IF(L8&lt;=4,4,IF(AND(L8&gt;=5,L8&lt;=9),4,IF(AND(L8&gt;=10,L8&lt;=14),4,IF(AND(L8&gt;=15,L8&lt;=18),3,""))))</f>
        <v/>
      </c>
      <c r="N8" s="132" t="str">
        <f>IF(OR(L8="",M8="",L9="",M9="",L10="",M10=""),"",ROUND((L8*M8+L9*M9+L10*M10)/(M8+M9+M10),0))</f>
        <v/>
      </c>
      <c r="P8" s="5" t="e">
        <f>N11/MID(J11,8,2)</f>
        <v>#VALUE!</v>
      </c>
    </row>
    <row r="9" spans="1:16" ht="28.5" customHeight="1">
      <c r="A9" s="123"/>
      <c r="B9" s="125"/>
      <c r="C9" s="34" t="s">
        <v>8</v>
      </c>
      <c r="D9" s="61" t="s">
        <v>23</v>
      </c>
      <c r="E9" s="71"/>
      <c r="F9" s="61" t="s">
        <v>24</v>
      </c>
      <c r="G9" s="72"/>
      <c r="H9" s="61" t="s">
        <v>25</v>
      </c>
      <c r="I9" s="72"/>
      <c r="J9" s="61" t="s">
        <v>26</v>
      </c>
      <c r="K9" s="72"/>
      <c r="L9" s="69" t="str">
        <f>IF(AND(K8&lt;&gt;"",K9&lt;&gt;"",K10&lt;&gt;""),18,IF($E9&lt;&gt;"",2,IF($G9&lt;&gt;"",7,IF($I9&lt;&gt;"",12,IF($K9&lt;&gt;"",17,"")))))</f>
        <v/>
      </c>
      <c r="M9" s="70" t="str">
        <f t="shared" ref="M9:M10" si="0">IF(L9&lt;=4,4,IF(AND(L9&gt;=5,L9&lt;=9),4,IF(AND(L9&gt;=10,L9&lt;=14),4,IF(AND(L9&gt;=15,L9&lt;=18),3,""))))</f>
        <v/>
      </c>
      <c r="N9" s="132"/>
    </row>
    <row r="10" spans="1:16" ht="35.25" customHeight="1">
      <c r="A10" s="123"/>
      <c r="B10" s="91" t="s">
        <v>92</v>
      </c>
      <c r="C10" s="34" t="s">
        <v>9</v>
      </c>
      <c r="D10" s="61" t="s">
        <v>28</v>
      </c>
      <c r="E10" s="71"/>
      <c r="F10" s="61" t="s">
        <v>27</v>
      </c>
      <c r="G10" s="72"/>
      <c r="H10" s="61" t="s">
        <v>29</v>
      </c>
      <c r="I10" s="72"/>
      <c r="J10" s="61" t="s">
        <v>30</v>
      </c>
      <c r="K10" s="72"/>
      <c r="L10" s="69" t="str">
        <f>IF(AND(K8&lt;&gt;"",K9&lt;&gt;"",K10&lt;&gt;""),18,IF($E10&lt;&gt;"",2,IF($G10&lt;&gt;"",7,IF($I10&lt;&gt;"",12,IF($K10&lt;&gt;"",17,"")))))</f>
        <v/>
      </c>
      <c r="M10" s="70" t="str">
        <f t="shared" si="0"/>
        <v/>
      </c>
      <c r="N10" s="133"/>
    </row>
    <row r="11" spans="1:16" ht="23.25" customHeight="1">
      <c r="A11" s="15"/>
      <c r="B11" s="8"/>
      <c r="C11" s="9"/>
      <c r="D11" s="75" t="s">
        <v>62</v>
      </c>
      <c r="E11" s="36" t="str">
        <f>IF(N8&lt;=4,N8,"")</f>
        <v/>
      </c>
      <c r="F11" s="76" t="s">
        <v>63</v>
      </c>
      <c r="G11" s="37" t="str">
        <f>IF(AND(N8&gt;=5,N8&lt;=9),N8,"")</f>
        <v/>
      </c>
      <c r="H11" s="75" t="s">
        <v>64</v>
      </c>
      <c r="I11" s="37" t="str">
        <f>IF(AND(N8&gt;=10,N8&lt;=14),N8,"")</f>
        <v/>
      </c>
      <c r="J11" s="75" t="s">
        <v>65</v>
      </c>
      <c r="K11" s="37" t="str">
        <f>IF(AND(N8&gt;=15,N8&lt;=18),N8,"")</f>
        <v/>
      </c>
      <c r="L11" s="77"/>
      <c r="M11" s="77"/>
      <c r="N11" s="42" t="str">
        <f>IF(E11&lt;&gt;"",E11,IF(G11&lt;&gt;"",G11,IF(I11&lt;&gt;"",I11,IF(K11&lt;&gt;"",K11,""))))</f>
        <v/>
      </c>
    </row>
    <row r="12" spans="1:16" ht="32.25" customHeight="1">
      <c r="A12" s="121" t="s">
        <v>17</v>
      </c>
      <c r="B12" s="92" t="s">
        <v>95</v>
      </c>
      <c r="C12" s="34" t="s">
        <v>10</v>
      </c>
      <c r="D12" s="61" t="s">
        <v>32</v>
      </c>
      <c r="E12" s="71"/>
      <c r="F12" s="61" t="s">
        <v>20</v>
      </c>
      <c r="G12" s="72"/>
      <c r="H12" s="61" t="s">
        <v>21</v>
      </c>
      <c r="I12" s="72"/>
      <c r="J12" s="61" t="s">
        <v>33</v>
      </c>
      <c r="K12" s="72"/>
      <c r="L12" s="69" t="str">
        <f>IF(AND(K12&lt;&gt;"",K13&lt;&gt;""),21,IF($E12&lt;&gt;"",2,IF($G12&lt;&gt;"",7.5,IF($I12&lt;&gt;"",13.5,IF($K12&lt;&gt;"",19,"")))))</f>
        <v/>
      </c>
      <c r="M12" s="70" t="str">
        <f>IF(L12&lt;=4,4,IF(AND(L12&gt;=5,L12&lt;=10),5,IF(AND(L12&gt;=11,L12&lt;=16),5,IF(AND(L12&gt;=17,L12&lt;=21),4,""))))</f>
        <v/>
      </c>
      <c r="N12" s="132" t="str">
        <f>IF(OR(L12="",M12="",L13="",M13=""),"",ROUND((L12*M12+L13*M13)/(M12+M13),0))</f>
        <v/>
      </c>
      <c r="P12" s="5" t="e">
        <f>N14/MID(J14,8,2)</f>
        <v>#VALUE!</v>
      </c>
    </row>
    <row r="13" spans="1:16" ht="32.25" customHeight="1">
      <c r="A13" s="122"/>
      <c r="B13" s="93" t="s">
        <v>96</v>
      </c>
      <c r="C13" s="62" t="s">
        <v>11</v>
      </c>
      <c r="D13" s="61" t="s">
        <v>28</v>
      </c>
      <c r="E13" s="78"/>
      <c r="F13" s="61" t="s">
        <v>36</v>
      </c>
      <c r="G13" s="79"/>
      <c r="H13" s="61" t="s">
        <v>35</v>
      </c>
      <c r="I13" s="79"/>
      <c r="J13" s="61" t="s">
        <v>34</v>
      </c>
      <c r="K13" s="79"/>
      <c r="L13" s="69" t="str">
        <f>IF(AND(K12&lt;&gt;"",K13&lt;&gt;""),21,IF($E13&lt;&gt;"",2,IF($G13&lt;&gt;"",7.5,IF($I13&lt;&gt;"",13.5,IF($K13&lt;&gt;"",19,"")))))</f>
        <v/>
      </c>
      <c r="M13" s="70" t="str">
        <f>IF(L13&lt;=4,4,IF(AND(L13&gt;=5,L13&lt;=10),5,IF(AND(L13&gt;=11,L13&lt;=16),5,IF(AND(L13&gt;=17,L13&lt;=21),4,""))))</f>
        <v/>
      </c>
      <c r="N13" s="133"/>
    </row>
    <row r="14" spans="1:16" ht="19.5" customHeight="1">
      <c r="A14" s="15"/>
      <c r="B14" s="8"/>
      <c r="C14" s="9"/>
      <c r="D14" s="75" t="s">
        <v>62</v>
      </c>
      <c r="E14" s="37" t="str">
        <f>IF(N12&lt;=4,N12,"")</f>
        <v/>
      </c>
      <c r="F14" s="75" t="s">
        <v>66</v>
      </c>
      <c r="G14" s="37" t="str">
        <f>IF(AND(N12&gt;=5,N12&lt;=10),N12,"")</f>
        <v/>
      </c>
      <c r="H14" s="75" t="s">
        <v>67</v>
      </c>
      <c r="I14" s="37" t="str">
        <f>IF(AND(N12&gt;=11,N12&lt;=16),N12,"")</f>
        <v/>
      </c>
      <c r="J14" s="75" t="s">
        <v>68</v>
      </c>
      <c r="K14" s="37" t="str">
        <f>IF(AND(N12&gt;=17,N12&lt;=21),N12,"")</f>
        <v/>
      </c>
      <c r="L14" s="80"/>
      <c r="M14" s="80"/>
      <c r="N14" s="42" t="str">
        <f>IF(E14&lt;&gt;"",E14,IF(G14&lt;&gt;"",G14,IF(I14&lt;&gt;"",I14,IF(K14&lt;&gt;"",K14,""))))</f>
        <v/>
      </c>
    </row>
    <row r="15" spans="1:16" ht="40" customHeight="1">
      <c r="A15" s="124" t="s">
        <v>90</v>
      </c>
      <c r="B15" s="124" t="s">
        <v>93</v>
      </c>
      <c r="C15" s="62" t="s">
        <v>12</v>
      </c>
      <c r="D15" s="61" t="s">
        <v>32</v>
      </c>
      <c r="E15" s="81"/>
      <c r="F15" s="61" t="s">
        <v>20</v>
      </c>
      <c r="G15" s="82"/>
      <c r="H15" s="61" t="s">
        <v>52</v>
      </c>
      <c r="I15" s="82"/>
      <c r="J15" s="61" t="s">
        <v>33</v>
      </c>
      <c r="K15" s="82"/>
      <c r="L15" s="69" t="str">
        <f>IF(AND(K15&lt;&gt;"",K16&lt;&gt;""),21,IF($E15&lt;&gt;"",2,IF($G15&lt;&gt;"",7.5,IF($I15&lt;&gt;"",13.5,IF($K15&lt;&gt;"",19,"")))))</f>
        <v/>
      </c>
      <c r="M15" s="70" t="str">
        <f>IF(L15&lt;=4,4,IF(AND(L15&gt;=5,L15&lt;=10),5,IF(AND(L15&gt;=11,L15&lt;=16),5,IF(AND(L15&gt;=17,L15&lt;=21),4,""))))</f>
        <v/>
      </c>
      <c r="N15" s="132" t="str">
        <f>IF(OR(L15="",M15="",L16="",M16=""),"",ROUND((L15*M15+L16*M16)/(M15+M16),0))</f>
        <v/>
      </c>
      <c r="P15" s="5" t="e">
        <f>N17/MID(J17,8,2)</f>
        <v>#VALUE!</v>
      </c>
    </row>
    <row r="16" spans="1:16" ht="33" customHeight="1">
      <c r="A16" s="125"/>
      <c r="B16" s="125"/>
      <c r="C16" s="34" t="s">
        <v>13</v>
      </c>
      <c r="D16" s="61" t="s">
        <v>28</v>
      </c>
      <c r="E16" s="78"/>
      <c r="F16" s="61" t="s">
        <v>36</v>
      </c>
      <c r="G16" s="79"/>
      <c r="H16" s="61" t="s">
        <v>53</v>
      </c>
      <c r="I16" s="79"/>
      <c r="J16" s="61" t="s">
        <v>34</v>
      </c>
      <c r="K16" s="79"/>
      <c r="L16" s="69" t="str">
        <f>IF(AND(K15&lt;&gt;"",K16&lt;&gt;""),21,IF($E16&lt;&gt;"",2,IF($G16&lt;&gt;"",7.5,IF($I16&lt;&gt;"",13.5,IF($K16&lt;&gt;"",19,"")))))</f>
        <v/>
      </c>
      <c r="M16" s="70" t="str">
        <f>IF(L16&lt;=4,4,IF(AND(L16&gt;=5,L16&lt;=10),5,IF(AND(L16&gt;=11,L16&lt;=16),5,IF(AND(L16&gt;=17,L16&lt;=21),4,""))))</f>
        <v/>
      </c>
      <c r="N16" s="133"/>
    </row>
    <row r="17" spans="1:16" ht="18.75" customHeight="1">
      <c r="A17" s="15"/>
      <c r="B17" s="8"/>
      <c r="C17" s="9"/>
      <c r="D17" s="75" t="s">
        <v>62</v>
      </c>
      <c r="E17" s="37" t="str">
        <f>IF(N15&lt;=4,N15,"")</f>
        <v/>
      </c>
      <c r="F17" s="75" t="s">
        <v>66</v>
      </c>
      <c r="G17" s="37" t="str">
        <f>IF(AND(N15&gt;=5,N15&lt;=10),N15,"")</f>
        <v/>
      </c>
      <c r="H17" s="75" t="s">
        <v>67</v>
      </c>
      <c r="I17" s="37" t="str">
        <f>IF(AND(N15&gt;=11,N15&lt;=16),N15,"")</f>
        <v/>
      </c>
      <c r="J17" s="75" t="s">
        <v>68</v>
      </c>
      <c r="K17" s="37" t="str">
        <f>IF(AND(N15&gt;=17,N15&lt;=21),N15,"")</f>
        <v/>
      </c>
      <c r="L17" s="80" t="str">
        <f t="shared" ref="L17" si="1">IF($E17&lt;&gt;"",2,IF($G17&lt;&gt;"",8,IF($I17&lt;&gt;"",13,IF($K17&lt;&gt;"",18,""))))</f>
        <v/>
      </c>
      <c r="M17" s="80" t="str">
        <f t="shared" ref="M17" si="2">IF(L17&lt;=4,4,IF(AND(L17&gt;=5,L17&lt;=10),5,IF(AND(L17&gt;=10,L17&lt;=16),5,IF(AND(L17&gt;=17,L17&lt;=21),4,""))))</f>
        <v/>
      </c>
      <c r="N17" s="42" t="str">
        <f>IF(E17&lt;&gt;"",E17,IF(G17&lt;&gt;"",G17,IF(I17&lt;&gt;"",I17,IF(K17&lt;&gt;"",K17,""))))</f>
        <v/>
      </c>
    </row>
    <row r="18" spans="1:16" ht="28.5" customHeight="1">
      <c r="A18" s="118" t="s">
        <v>18</v>
      </c>
      <c r="B18" s="123"/>
      <c r="C18" s="34" t="s">
        <v>14</v>
      </c>
      <c r="D18" s="61" t="s">
        <v>32</v>
      </c>
      <c r="E18" s="81"/>
      <c r="F18" s="61" t="s">
        <v>20</v>
      </c>
      <c r="G18" s="82"/>
      <c r="H18" s="61" t="s">
        <v>52</v>
      </c>
      <c r="I18" s="82"/>
      <c r="J18" s="61" t="s">
        <v>33</v>
      </c>
      <c r="K18" s="82"/>
      <c r="L18" s="69" t="str">
        <f>IF(AND($K$18&lt;&gt;"",$K$19&lt;&gt;"",$K$20&lt;&gt;""),15,IF($E18&lt;&gt;"",1.5,IF($G18&lt;&gt;"",5.5,IF($I18&lt;&gt;"",9.5,IF($K18&lt;&gt;"",14,"")))))</f>
        <v/>
      </c>
      <c r="M18" s="70" t="str">
        <f>IF(L18&lt;=3,3,IF(AND(L18&gt;=4,L18&lt;=7),3,IF(AND(L18&gt;=8,L18&lt;=11),3,IF(AND(L18&gt;=12,L18&lt;=15),3,""))))</f>
        <v/>
      </c>
      <c r="N18" s="132" t="str">
        <f>IF(OR(L18="",M18="",L19="",M19="",L20="",M20=""),"",ROUND((L18*M18+L19*M19+L20*M20)/(M18+M19+M20),0))</f>
        <v/>
      </c>
      <c r="P18" s="5" t="e">
        <f>N21/MID(J21,8,2)</f>
        <v>#VALUE!</v>
      </c>
    </row>
    <row r="19" spans="1:16" ht="28">
      <c r="A19" s="119"/>
      <c r="B19" s="123"/>
      <c r="C19" s="34" t="s">
        <v>15</v>
      </c>
      <c r="D19" s="61" t="s">
        <v>54</v>
      </c>
      <c r="E19" s="71"/>
      <c r="F19" s="61" t="s">
        <v>27</v>
      </c>
      <c r="G19" s="72"/>
      <c r="H19" s="61" t="s">
        <v>30</v>
      </c>
      <c r="I19" s="72"/>
      <c r="J19" s="61" t="s">
        <v>30</v>
      </c>
      <c r="K19" s="72"/>
      <c r="L19" s="69" t="str">
        <f t="shared" ref="L19:L20" si="3">IF(AND($K$18&lt;&gt;"",$K$19&lt;&gt;"",$K$20&lt;&gt;""),15,IF($E19&lt;&gt;"",1.5,IF($G19&lt;&gt;"",5.5,IF($I19&lt;&gt;"",9.5,IF($K19&lt;&gt;"",14,"")))))</f>
        <v/>
      </c>
      <c r="M19" s="70" t="str">
        <f t="shared" ref="M19:M20" si="4">IF(L19&lt;=3,3,IF(AND(L19&gt;=4,L19&lt;=7),3,IF(AND(L19&gt;=8,L19&lt;=11),3,IF(AND(L19&gt;=12,L19&lt;=15),3,""))))</f>
        <v/>
      </c>
      <c r="N19" s="132"/>
    </row>
    <row r="20" spans="1:16" ht="26" customHeight="1">
      <c r="A20" s="120"/>
      <c r="B20" s="123"/>
      <c r="C20" s="62" t="s">
        <v>16</v>
      </c>
      <c r="D20" s="61" t="s">
        <v>28</v>
      </c>
      <c r="E20" s="78"/>
      <c r="F20" s="61" t="s">
        <v>20</v>
      </c>
      <c r="G20" s="79"/>
      <c r="H20" s="61" t="s">
        <v>55</v>
      </c>
      <c r="I20" s="79"/>
      <c r="J20" s="61" t="s">
        <v>56</v>
      </c>
      <c r="K20" s="79"/>
      <c r="L20" s="69" t="str">
        <f t="shared" si="3"/>
        <v/>
      </c>
      <c r="M20" s="70" t="str">
        <f t="shared" si="4"/>
        <v/>
      </c>
      <c r="N20" s="133"/>
    </row>
    <row r="21" spans="1:16">
      <c r="A21" s="83"/>
      <c r="B21" s="83"/>
      <c r="C21" s="83"/>
      <c r="D21" s="84" t="s">
        <v>70</v>
      </c>
      <c r="E21" s="37" t="str">
        <f>IF(N18&lt;=3,N18,"")</f>
        <v/>
      </c>
      <c r="F21" s="75" t="s">
        <v>71</v>
      </c>
      <c r="G21" s="37" t="str">
        <f>IF(AND(N18&gt;=4,N18&lt;=7),N18,"")</f>
        <v/>
      </c>
      <c r="H21" s="75" t="s">
        <v>72</v>
      </c>
      <c r="I21" s="37" t="str">
        <f>IF(AND(N18&gt;=8,N18&lt;=11),N18,"")</f>
        <v/>
      </c>
      <c r="J21" s="75" t="s">
        <v>73</v>
      </c>
      <c r="K21" s="37" t="str">
        <f>IF(AND(N18&gt;=12,N18&lt;=15),N18,"")</f>
        <v/>
      </c>
      <c r="L21" s="80"/>
      <c r="M21" s="80"/>
      <c r="N21" s="42" t="str">
        <f>IF(E21&lt;&gt;"",E21,IF(G21&lt;&gt;"",G21,IF(I21&lt;&gt;"",I21,IF(K21&lt;&gt;"",K21,""))))</f>
        <v/>
      </c>
    </row>
    <row r="22" spans="1:16" ht="14.25" customHeight="1">
      <c r="A22" s="85"/>
      <c r="B22" s="85"/>
      <c r="C22" s="85"/>
      <c r="D22" s="86"/>
      <c r="E22" s="85"/>
      <c r="F22" s="87"/>
      <c r="G22" s="85"/>
      <c r="H22" s="87"/>
      <c r="I22" s="87"/>
      <c r="J22" s="130" t="s">
        <v>37</v>
      </c>
      <c r="K22" s="131"/>
      <c r="L22" s="73"/>
      <c r="M22" s="74"/>
      <c r="N22" s="88" t="str">
        <f>IF(OR(N11="",N14="",N17="",N21=""),"",ROUND(SUM(N11,N14,N17,N21),0))</f>
        <v/>
      </c>
    </row>
    <row r="23" spans="1:16">
      <c r="A23" s="89" t="s">
        <v>77</v>
      </c>
      <c r="B23" s="89" t="s">
        <v>76</v>
      </c>
      <c r="C23" s="85"/>
      <c r="D23" s="86"/>
      <c r="E23" s="85"/>
      <c r="F23" s="16"/>
      <c r="G23" s="85"/>
      <c r="H23" s="16"/>
      <c r="I23" s="87"/>
      <c r="J23" s="130" t="s">
        <v>51</v>
      </c>
      <c r="K23" s="130"/>
      <c r="L23" s="73"/>
      <c r="M23" s="74"/>
      <c r="N23" s="90" t="str">
        <f>IF(N22&lt;=2,1,IF(AND(N22&gt;=3,N22&lt;=4),2,IF(AND(N22&gt;=5,N22&lt;=8),3,IF(AND(N22&gt;=9,N22&lt;=12),4,IF(AND(N22&gt;=13,N22&lt;=16),5,IF(AND(N22&gt;=17,N22&lt;=21),6,IF(AND(N22&gt;=22,N22&lt;=26),7,IF(AND(N22&gt;=27,N22&lt;=31),8,IF(AND(N22&gt;=32,N22&lt;=36),9,IF(AND(N22&gt;=37,N22&lt;=42),10,IF(AND(N22&gt;=43,N22&lt;=48),11,IF(AND(N22&gt;=49,N22&lt;=54),12,IF(AND(N22&gt;=55,N22&lt;=61),13,IF(AND(N22&gt;=62,N22&lt;=68),14,IF(AND(N22&gt;=69,N22&lt;=75),15,"")))))))))))))))</f>
        <v/>
      </c>
    </row>
    <row r="24" spans="1:16">
      <c r="A24" s="54"/>
      <c r="B24" s="47"/>
      <c r="D24" s="1"/>
      <c r="F24" s="2"/>
      <c r="H24" s="2"/>
      <c r="J24" s="2"/>
    </row>
    <row r="25" spans="1:16">
      <c r="A25" s="17"/>
      <c r="B25" s="13"/>
      <c r="D25" s="4"/>
      <c r="E25" s="4"/>
      <c r="F25" s="4"/>
      <c r="G25" s="4"/>
      <c r="H25" s="4"/>
      <c r="I25" s="4"/>
      <c r="J25" s="4"/>
      <c r="K25" s="4"/>
      <c r="L25" s="4"/>
      <c r="M25" s="4"/>
      <c r="N25" s="4"/>
      <c r="O25" s="4"/>
      <c r="P25" s="4"/>
    </row>
    <row r="26" spans="1:16">
      <c r="A26" s="17"/>
      <c r="B26" s="4"/>
      <c r="D26" s="4"/>
      <c r="E26" s="4"/>
      <c r="F26" s="4"/>
      <c r="G26" s="4"/>
      <c r="H26" s="4"/>
      <c r="I26" s="4"/>
      <c r="J26" s="4"/>
      <c r="K26" s="4"/>
      <c r="L26" s="14"/>
      <c r="M26" s="4"/>
      <c r="N26" s="4"/>
      <c r="O26" s="4"/>
      <c r="P26" s="4"/>
    </row>
    <row r="27" spans="1:16">
      <c r="A27" s="17"/>
      <c r="D27" s="1"/>
      <c r="F27" s="2"/>
      <c r="H27" s="2"/>
      <c r="J27" s="2"/>
    </row>
    <row r="28" spans="1:16">
      <c r="A28" s="17"/>
    </row>
    <row r="29" spans="1:16">
      <c r="A29" s="17"/>
    </row>
    <row r="30" spans="1:16" ht="15" customHeight="1"/>
    <row r="31" spans="1:16" ht="84.75" customHeight="1"/>
  </sheetData>
  <mergeCells count="20">
    <mergeCell ref="A1:N3"/>
    <mergeCell ref="A5:A7"/>
    <mergeCell ref="B5:B7"/>
    <mergeCell ref="C5:C7"/>
    <mergeCell ref="D5:K5"/>
    <mergeCell ref="N5:N7"/>
    <mergeCell ref="D6:K6"/>
    <mergeCell ref="A8:A10"/>
    <mergeCell ref="B8:B9"/>
    <mergeCell ref="N8:N10"/>
    <mergeCell ref="A12:A13"/>
    <mergeCell ref="N12:N13"/>
    <mergeCell ref="J22:K22"/>
    <mergeCell ref="J23:K23"/>
    <mergeCell ref="A15:A16"/>
    <mergeCell ref="B15:B16"/>
    <mergeCell ref="N15:N16"/>
    <mergeCell ref="A18:A20"/>
    <mergeCell ref="B18:B20"/>
    <mergeCell ref="N18:N20"/>
  </mergeCells>
  <conditionalFormatting sqref="D11">
    <cfRule type="expression" dxfId="265" priority="16">
      <formula>$E$11&lt;&gt;""</formula>
    </cfRule>
    <cfRule type="expression" dxfId="264" priority="19">
      <formula>$N$8&lt;=4</formula>
    </cfRule>
  </conditionalFormatting>
  <conditionalFormatting sqref="F11">
    <cfRule type="expression" dxfId="263" priority="15">
      <formula>$G$11&lt;&gt;""</formula>
    </cfRule>
    <cfRule type="expression" dxfId="262" priority="18">
      <formula>"e($N$3&gt;=5;$N$3&lt;=9)"</formula>
    </cfRule>
  </conditionalFormatting>
  <conditionalFormatting sqref="H11">
    <cfRule type="expression" dxfId="261" priority="14">
      <formula>$I$11&lt;&gt;""</formula>
    </cfRule>
    <cfRule type="expression" dxfId="260" priority="17">
      <formula>AND(N8&gt;=10,N8&lt;=10)</formula>
    </cfRule>
  </conditionalFormatting>
  <conditionalFormatting sqref="J11">
    <cfRule type="expression" dxfId="259" priority="13">
      <formula>$K$11&lt;&gt;""</formula>
    </cfRule>
  </conditionalFormatting>
  <conditionalFormatting sqref="D14">
    <cfRule type="expression" dxfId="258" priority="12">
      <formula>$E$14&lt;&gt;""</formula>
    </cfRule>
  </conditionalFormatting>
  <conditionalFormatting sqref="F14">
    <cfRule type="expression" dxfId="257" priority="11">
      <formula>$G$14&lt;&gt;""</formula>
    </cfRule>
  </conditionalFormatting>
  <conditionalFormatting sqref="H14">
    <cfRule type="expression" dxfId="256" priority="10">
      <formula>$I$14&lt;&gt;""</formula>
    </cfRule>
  </conditionalFormatting>
  <conditionalFormatting sqref="J14">
    <cfRule type="expression" dxfId="255" priority="9">
      <formula>$K$14&lt;&gt;""</formula>
    </cfRule>
  </conditionalFormatting>
  <conditionalFormatting sqref="D17">
    <cfRule type="expression" dxfId="254" priority="8">
      <formula>$E$17&lt;&gt;""</formula>
    </cfRule>
  </conditionalFormatting>
  <conditionalFormatting sqref="F17">
    <cfRule type="expression" dxfId="253" priority="7">
      <formula>G17&lt;&gt;""</formula>
    </cfRule>
  </conditionalFormatting>
  <conditionalFormatting sqref="H17">
    <cfRule type="expression" dxfId="252" priority="6">
      <formula>$I$17&lt;&gt;""</formula>
    </cfRule>
  </conditionalFormatting>
  <conditionalFormatting sqref="J17">
    <cfRule type="expression" dxfId="251" priority="5">
      <formula>$K$17&lt;&gt;""</formula>
    </cfRule>
  </conditionalFormatting>
  <conditionalFormatting sqref="D21">
    <cfRule type="expression" dxfId="250" priority="4">
      <formula>$E$21&lt;&gt;""</formula>
    </cfRule>
  </conditionalFormatting>
  <conditionalFormatting sqref="F21">
    <cfRule type="expression" dxfId="249" priority="3">
      <formula>$G$21&lt;&gt;""</formula>
    </cfRule>
  </conditionalFormatting>
  <conditionalFormatting sqref="H21">
    <cfRule type="expression" dxfId="248" priority="2">
      <formula>$I$21&lt;&gt;""</formula>
    </cfRule>
  </conditionalFormatting>
  <conditionalFormatting sqref="J21">
    <cfRule type="expression" dxfId="247" priority="1">
      <formula>$K$21&lt;&gt;""</formula>
    </cfRule>
  </conditionalFormatting>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1" enableFormatConditionsCalculation="0"/>
  <dimension ref="A1:P31"/>
  <sheetViews>
    <sheetView showGridLines="0" workbookViewId="0">
      <selection activeCell="A5" sqref="A5:C20"/>
    </sheetView>
  </sheetViews>
  <sheetFormatPr baseColWidth="10" defaultColWidth="8.83203125" defaultRowHeight="14" outlineLevelCol="1" x14ac:dyDescent="0"/>
  <cols>
    <col min="1" max="1" width="28.33203125" style="7" customWidth="1"/>
    <col min="2" max="2" width="20.1640625" customWidth="1"/>
    <col min="3" max="3" width="26.1640625" style="7" bestFit="1" customWidth="1"/>
    <col min="4" max="4" width="16.33203125" customWidth="1"/>
    <col min="5" max="5" width="3.33203125" customWidth="1"/>
    <col min="6" max="6" width="12.6640625" customWidth="1"/>
    <col min="7" max="7" width="3.33203125" customWidth="1"/>
    <col min="8" max="8" width="17.1640625" customWidth="1"/>
    <col min="9" max="9" width="3.33203125" customWidth="1"/>
    <col min="10" max="10" width="13.1640625" customWidth="1"/>
    <col min="11" max="11" width="3.33203125" customWidth="1"/>
    <col min="12" max="12" width="6.6640625" hidden="1" customWidth="1" outlineLevel="1"/>
    <col min="13" max="13" width="4.5" hidden="1" customWidth="1" outlineLevel="1"/>
    <col min="14" max="14" width="11.5" bestFit="1" customWidth="1" collapsed="1"/>
    <col min="15" max="15" width="10" bestFit="1" customWidth="1"/>
    <col min="16" max="16" width="9.6640625" bestFit="1" customWidth="1"/>
  </cols>
  <sheetData>
    <row r="1" spans="1:16" ht="15" thickBot="1">
      <c r="A1" s="109" t="s">
        <v>74</v>
      </c>
      <c r="B1" s="109"/>
      <c r="C1" s="109"/>
      <c r="D1" s="109"/>
      <c r="E1" s="109"/>
      <c r="F1" s="109"/>
      <c r="G1" s="109"/>
      <c r="H1" s="109"/>
      <c r="I1" s="109"/>
      <c r="J1" s="109"/>
      <c r="K1" s="109"/>
      <c r="L1" s="109"/>
      <c r="M1" s="109"/>
      <c r="N1" s="109"/>
    </row>
    <row r="2" spans="1:16" ht="16" thickTop="1" thickBot="1">
      <c r="A2" s="109"/>
      <c r="B2" s="109"/>
      <c r="C2" s="109"/>
      <c r="D2" s="109"/>
      <c r="E2" s="109"/>
      <c r="F2" s="109"/>
      <c r="G2" s="109"/>
      <c r="H2" s="109"/>
      <c r="I2" s="109"/>
      <c r="J2" s="109"/>
      <c r="K2" s="109"/>
      <c r="L2" s="109"/>
      <c r="M2" s="109"/>
      <c r="N2" s="109"/>
    </row>
    <row r="3" spans="1:16" ht="15" thickTop="1">
      <c r="A3" s="110"/>
      <c r="B3" s="110"/>
      <c r="C3" s="110"/>
      <c r="D3" s="110"/>
      <c r="E3" s="110"/>
      <c r="F3" s="110"/>
      <c r="G3" s="110"/>
      <c r="H3" s="110"/>
      <c r="I3" s="110"/>
      <c r="J3" s="110"/>
      <c r="K3" s="110"/>
      <c r="L3" s="110"/>
      <c r="M3" s="110"/>
      <c r="N3" s="110"/>
    </row>
    <row r="4" spans="1:16" ht="20" thickBot="1">
      <c r="A4" s="22"/>
      <c r="B4" s="22"/>
      <c r="C4" s="22"/>
      <c r="D4" s="22"/>
      <c r="E4" s="22"/>
      <c r="F4" s="22"/>
      <c r="G4" s="22"/>
      <c r="H4" s="22"/>
      <c r="I4" s="22"/>
      <c r="J4" s="22"/>
      <c r="K4" s="22"/>
      <c r="L4" s="22"/>
      <c r="M4" s="22"/>
      <c r="N4" s="22"/>
      <c r="O4" s="23"/>
    </row>
    <row r="5" spans="1:16" ht="15" customHeight="1" thickTop="1">
      <c r="A5" s="129" t="s">
        <v>75</v>
      </c>
      <c r="B5" s="126" t="s">
        <v>94</v>
      </c>
      <c r="C5" s="107"/>
      <c r="D5" s="108" t="s">
        <v>0</v>
      </c>
      <c r="E5" s="108"/>
      <c r="F5" s="108"/>
      <c r="G5" s="108"/>
      <c r="H5" s="108"/>
      <c r="I5" s="108"/>
      <c r="J5" s="108"/>
      <c r="K5" s="108"/>
      <c r="L5" s="18" t="s">
        <v>61</v>
      </c>
      <c r="M5" s="18"/>
      <c r="N5" s="107" t="s">
        <v>61</v>
      </c>
    </row>
    <row r="6" spans="1:16">
      <c r="A6" s="127"/>
      <c r="B6" s="127"/>
      <c r="C6" s="107"/>
      <c r="D6" s="134" t="s">
        <v>1</v>
      </c>
      <c r="E6" s="135"/>
      <c r="F6" s="135"/>
      <c r="G6" s="135"/>
      <c r="H6" s="135"/>
      <c r="I6" s="135"/>
      <c r="J6" s="135"/>
      <c r="K6" s="136"/>
      <c r="L6" s="19"/>
      <c r="M6" s="19"/>
      <c r="N6" s="107"/>
      <c r="O6" s="3"/>
    </row>
    <row r="7" spans="1:16" ht="22.5" customHeight="1">
      <c r="A7" s="128"/>
      <c r="B7" s="128"/>
      <c r="C7" s="108"/>
      <c r="D7" s="63" t="s">
        <v>2</v>
      </c>
      <c r="E7" s="64"/>
      <c r="F7" s="65" t="s">
        <v>3</v>
      </c>
      <c r="G7" s="64"/>
      <c r="H7" s="65" t="s">
        <v>4</v>
      </c>
      <c r="I7" s="64"/>
      <c r="J7" s="65" t="s">
        <v>5</v>
      </c>
      <c r="K7" s="64"/>
      <c r="L7" s="66" t="s">
        <v>69</v>
      </c>
      <c r="M7" s="66" t="s">
        <v>31</v>
      </c>
      <c r="N7" s="108"/>
    </row>
    <row r="8" spans="1:16" ht="40" customHeight="1">
      <c r="A8" s="123" t="s">
        <v>6</v>
      </c>
      <c r="B8" s="124" t="s">
        <v>91</v>
      </c>
      <c r="C8" s="34" t="s">
        <v>7</v>
      </c>
      <c r="D8" s="61" t="s">
        <v>19</v>
      </c>
      <c r="E8" s="67"/>
      <c r="F8" s="61" t="s">
        <v>20</v>
      </c>
      <c r="G8" s="68"/>
      <c r="H8" s="61" t="s">
        <v>21</v>
      </c>
      <c r="I8" s="68"/>
      <c r="J8" s="61" t="s">
        <v>22</v>
      </c>
      <c r="K8" s="68"/>
      <c r="L8" s="69" t="str">
        <f>IF(AND(K8&lt;&gt;"",K9&lt;&gt;"",K10&lt;&gt;""),18,IF($E8&lt;&gt;"",2,IF($G8&lt;&gt;"",7,IF($I8&lt;&gt;"",12,IF($K8&lt;&gt;"",17,"")))))</f>
        <v/>
      </c>
      <c r="M8" s="70" t="str">
        <f>IF(L8&lt;=4,4,IF(AND(L8&gt;=5,L8&lt;=9),4,IF(AND(L8&gt;=10,L8&lt;=14),4,IF(AND(L8&gt;=15,L8&lt;=18),3,""))))</f>
        <v/>
      </c>
      <c r="N8" s="132" t="str">
        <f>IF(OR(L8="",M8="",L9="",M9="",L10="",M10=""),"",ROUND((L8*M8+L9*M9+L10*M10)/(M8+M9+M10),0))</f>
        <v/>
      </c>
      <c r="P8" s="5" t="e">
        <f>N11/MID(J11,8,2)</f>
        <v>#VALUE!</v>
      </c>
    </row>
    <row r="9" spans="1:16" ht="28.5" customHeight="1">
      <c r="A9" s="123"/>
      <c r="B9" s="125"/>
      <c r="C9" s="34" t="s">
        <v>8</v>
      </c>
      <c r="D9" s="61" t="s">
        <v>23</v>
      </c>
      <c r="E9" s="71"/>
      <c r="F9" s="61" t="s">
        <v>24</v>
      </c>
      <c r="G9" s="72"/>
      <c r="H9" s="61" t="s">
        <v>25</v>
      </c>
      <c r="I9" s="72"/>
      <c r="J9" s="61" t="s">
        <v>26</v>
      </c>
      <c r="K9" s="72"/>
      <c r="L9" s="69" t="str">
        <f>IF(AND(K8&lt;&gt;"",K9&lt;&gt;"",K10&lt;&gt;""),18,IF($E9&lt;&gt;"",2,IF($G9&lt;&gt;"",7,IF($I9&lt;&gt;"",12,IF($K9&lt;&gt;"",17,"")))))</f>
        <v/>
      </c>
      <c r="M9" s="70" t="str">
        <f t="shared" ref="M9:M10" si="0">IF(L9&lt;=4,4,IF(AND(L9&gt;=5,L9&lt;=9),4,IF(AND(L9&gt;=10,L9&lt;=14),4,IF(AND(L9&gt;=15,L9&lt;=18),3,""))))</f>
        <v/>
      </c>
      <c r="N9" s="132"/>
    </row>
    <row r="10" spans="1:16" ht="35.25" customHeight="1">
      <c r="A10" s="123"/>
      <c r="B10" s="91" t="s">
        <v>92</v>
      </c>
      <c r="C10" s="34" t="s">
        <v>9</v>
      </c>
      <c r="D10" s="61" t="s">
        <v>28</v>
      </c>
      <c r="E10" s="71"/>
      <c r="F10" s="61" t="s">
        <v>27</v>
      </c>
      <c r="G10" s="72"/>
      <c r="H10" s="61" t="s">
        <v>29</v>
      </c>
      <c r="I10" s="72"/>
      <c r="J10" s="61" t="s">
        <v>30</v>
      </c>
      <c r="K10" s="72"/>
      <c r="L10" s="69" t="str">
        <f>IF(AND(K8&lt;&gt;"",K9&lt;&gt;"",K10&lt;&gt;""),18,IF($E10&lt;&gt;"",2,IF($G10&lt;&gt;"",7,IF($I10&lt;&gt;"",12,IF($K10&lt;&gt;"",17,"")))))</f>
        <v/>
      </c>
      <c r="M10" s="70" t="str">
        <f t="shared" si="0"/>
        <v/>
      </c>
      <c r="N10" s="133"/>
    </row>
    <row r="11" spans="1:16" ht="23.25" customHeight="1">
      <c r="A11" s="15"/>
      <c r="B11" s="8"/>
      <c r="C11" s="9"/>
      <c r="D11" s="75" t="s">
        <v>62</v>
      </c>
      <c r="E11" s="36" t="str">
        <f>IF(N8&lt;=4,N8,"")</f>
        <v/>
      </c>
      <c r="F11" s="76" t="s">
        <v>63</v>
      </c>
      <c r="G11" s="37" t="str">
        <f>IF(AND(N8&gt;=5,N8&lt;=9),N8,"")</f>
        <v/>
      </c>
      <c r="H11" s="75" t="s">
        <v>64</v>
      </c>
      <c r="I11" s="37" t="str">
        <f>IF(AND(N8&gt;=10,N8&lt;=14),N8,"")</f>
        <v/>
      </c>
      <c r="J11" s="75" t="s">
        <v>65</v>
      </c>
      <c r="K11" s="37" t="str">
        <f>IF(AND(N8&gt;=15,N8&lt;=18),N8,"")</f>
        <v/>
      </c>
      <c r="L11" s="77"/>
      <c r="M11" s="77"/>
      <c r="N11" s="42" t="str">
        <f>IF(E11&lt;&gt;"",E11,IF(G11&lt;&gt;"",G11,IF(I11&lt;&gt;"",I11,IF(K11&lt;&gt;"",K11,""))))</f>
        <v/>
      </c>
    </row>
    <row r="12" spans="1:16" ht="32.25" customHeight="1">
      <c r="A12" s="121" t="s">
        <v>17</v>
      </c>
      <c r="B12" s="92" t="s">
        <v>95</v>
      </c>
      <c r="C12" s="34" t="s">
        <v>10</v>
      </c>
      <c r="D12" s="61" t="s">
        <v>32</v>
      </c>
      <c r="E12" s="71"/>
      <c r="F12" s="61" t="s">
        <v>20</v>
      </c>
      <c r="G12" s="72"/>
      <c r="H12" s="61" t="s">
        <v>21</v>
      </c>
      <c r="I12" s="72"/>
      <c r="J12" s="61" t="s">
        <v>33</v>
      </c>
      <c r="K12" s="72"/>
      <c r="L12" s="69" t="str">
        <f>IF(AND(K12&lt;&gt;"",K13&lt;&gt;""),21,IF($E12&lt;&gt;"",2,IF($G12&lt;&gt;"",7.5,IF($I12&lt;&gt;"",13.5,IF($K12&lt;&gt;"",19,"")))))</f>
        <v/>
      </c>
      <c r="M12" s="70" t="str">
        <f>IF(L12&lt;=4,4,IF(AND(L12&gt;=5,L12&lt;=10),5,IF(AND(L12&gt;=11,L12&lt;=16),5,IF(AND(L12&gt;=17,L12&lt;=21),4,""))))</f>
        <v/>
      </c>
      <c r="N12" s="132" t="str">
        <f>IF(OR(L12="",M12="",L13="",M13=""),"",ROUND((L12*M12+L13*M13)/(M12+M13),0))</f>
        <v/>
      </c>
      <c r="P12" s="5" t="e">
        <f>N14/MID(J14,8,2)</f>
        <v>#VALUE!</v>
      </c>
    </row>
    <row r="13" spans="1:16" ht="32.25" customHeight="1">
      <c r="A13" s="122"/>
      <c r="B13" s="93" t="s">
        <v>96</v>
      </c>
      <c r="C13" s="62" t="s">
        <v>11</v>
      </c>
      <c r="D13" s="61" t="s">
        <v>28</v>
      </c>
      <c r="E13" s="78"/>
      <c r="F13" s="61" t="s">
        <v>36</v>
      </c>
      <c r="G13" s="79"/>
      <c r="H13" s="61" t="s">
        <v>35</v>
      </c>
      <c r="I13" s="79"/>
      <c r="J13" s="61" t="s">
        <v>34</v>
      </c>
      <c r="K13" s="79"/>
      <c r="L13" s="69" t="str">
        <f>IF(AND(K12&lt;&gt;"",K13&lt;&gt;""),21,IF($E13&lt;&gt;"",2,IF($G13&lt;&gt;"",7.5,IF($I13&lt;&gt;"",13.5,IF($K13&lt;&gt;"",19,"")))))</f>
        <v/>
      </c>
      <c r="M13" s="70" t="str">
        <f>IF(L13&lt;=4,4,IF(AND(L13&gt;=5,L13&lt;=10),5,IF(AND(L13&gt;=11,L13&lt;=16),5,IF(AND(L13&gt;=17,L13&lt;=21),4,""))))</f>
        <v/>
      </c>
      <c r="N13" s="133"/>
    </row>
    <row r="14" spans="1:16" ht="19.5" customHeight="1">
      <c r="A14" s="15"/>
      <c r="B14" s="8"/>
      <c r="C14" s="9"/>
      <c r="D14" s="75" t="s">
        <v>62</v>
      </c>
      <c r="E14" s="37" t="str">
        <f>IF(N12&lt;=4,N12,"")</f>
        <v/>
      </c>
      <c r="F14" s="75" t="s">
        <v>66</v>
      </c>
      <c r="G14" s="37" t="str">
        <f>IF(AND(N12&gt;=5,N12&lt;=10),N12,"")</f>
        <v/>
      </c>
      <c r="H14" s="75" t="s">
        <v>67</v>
      </c>
      <c r="I14" s="37" t="str">
        <f>IF(AND(N12&gt;=11,N12&lt;=16),N12,"")</f>
        <v/>
      </c>
      <c r="J14" s="75" t="s">
        <v>68</v>
      </c>
      <c r="K14" s="37" t="str">
        <f>IF(AND(N12&gt;=17,N12&lt;=21),N12,"")</f>
        <v/>
      </c>
      <c r="L14" s="80"/>
      <c r="M14" s="80"/>
      <c r="N14" s="42" t="str">
        <f>IF(E14&lt;&gt;"",E14,IF(G14&lt;&gt;"",G14,IF(I14&lt;&gt;"",I14,IF(K14&lt;&gt;"",K14,""))))</f>
        <v/>
      </c>
    </row>
    <row r="15" spans="1:16" ht="40" customHeight="1">
      <c r="A15" s="124" t="s">
        <v>90</v>
      </c>
      <c r="B15" s="124" t="s">
        <v>93</v>
      </c>
      <c r="C15" s="62" t="s">
        <v>12</v>
      </c>
      <c r="D15" s="61" t="s">
        <v>32</v>
      </c>
      <c r="E15" s="81"/>
      <c r="F15" s="61" t="s">
        <v>20</v>
      </c>
      <c r="G15" s="82"/>
      <c r="H15" s="61" t="s">
        <v>52</v>
      </c>
      <c r="I15" s="82"/>
      <c r="J15" s="61" t="s">
        <v>33</v>
      </c>
      <c r="K15" s="82"/>
      <c r="L15" s="69" t="str">
        <f>IF(AND(K15&lt;&gt;"",K16&lt;&gt;""),21,IF($E15&lt;&gt;"",2,IF($G15&lt;&gt;"",7.5,IF($I15&lt;&gt;"",13.5,IF($K15&lt;&gt;"",19,"")))))</f>
        <v/>
      </c>
      <c r="M15" s="70" t="str">
        <f>IF(L15&lt;=4,4,IF(AND(L15&gt;=5,L15&lt;=10),5,IF(AND(L15&gt;=11,L15&lt;=16),5,IF(AND(L15&gt;=17,L15&lt;=21),4,""))))</f>
        <v/>
      </c>
      <c r="N15" s="132" t="str">
        <f>IF(OR(L15="",M15="",L16="",M16=""),"",ROUND((L15*M15+L16*M16)/(M15+M16),0))</f>
        <v/>
      </c>
      <c r="P15" s="5" t="e">
        <f>N17/MID(J17,8,2)</f>
        <v>#VALUE!</v>
      </c>
    </row>
    <row r="16" spans="1:16" ht="33" customHeight="1">
      <c r="A16" s="125"/>
      <c r="B16" s="125"/>
      <c r="C16" s="34" t="s">
        <v>13</v>
      </c>
      <c r="D16" s="61" t="s">
        <v>28</v>
      </c>
      <c r="E16" s="78"/>
      <c r="F16" s="61" t="s">
        <v>36</v>
      </c>
      <c r="G16" s="79"/>
      <c r="H16" s="61" t="s">
        <v>53</v>
      </c>
      <c r="I16" s="79"/>
      <c r="J16" s="61" t="s">
        <v>34</v>
      </c>
      <c r="K16" s="79"/>
      <c r="L16" s="69" t="str">
        <f>IF(AND(K15&lt;&gt;"",K16&lt;&gt;""),21,IF($E16&lt;&gt;"",2,IF($G16&lt;&gt;"",7.5,IF($I16&lt;&gt;"",13.5,IF($K16&lt;&gt;"",19,"")))))</f>
        <v/>
      </c>
      <c r="M16" s="70" t="str">
        <f>IF(L16&lt;=4,4,IF(AND(L16&gt;=5,L16&lt;=10),5,IF(AND(L16&gt;=11,L16&lt;=16),5,IF(AND(L16&gt;=17,L16&lt;=21),4,""))))</f>
        <v/>
      </c>
      <c r="N16" s="133"/>
    </row>
    <row r="17" spans="1:16" ht="18.75" customHeight="1">
      <c r="A17" s="15"/>
      <c r="B17" s="8"/>
      <c r="C17" s="9"/>
      <c r="D17" s="75" t="s">
        <v>62</v>
      </c>
      <c r="E17" s="37" t="str">
        <f>IF(N15&lt;=4,N15,"")</f>
        <v/>
      </c>
      <c r="F17" s="75" t="s">
        <v>66</v>
      </c>
      <c r="G17" s="37" t="str">
        <f>IF(AND(N15&gt;=5,N15&lt;=10),N15,"")</f>
        <v/>
      </c>
      <c r="H17" s="75" t="s">
        <v>67</v>
      </c>
      <c r="I17" s="37" t="str">
        <f>IF(AND(N15&gt;=11,N15&lt;=16),N15,"")</f>
        <v/>
      </c>
      <c r="J17" s="75" t="s">
        <v>68</v>
      </c>
      <c r="K17" s="37" t="str">
        <f>IF(AND(N15&gt;=17,N15&lt;=21),N15,"")</f>
        <v/>
      </c>
      <c r="L17" s="80" t="str">
        <f t="shared" ref="L17" si="1">IF($E17&lt;&gt;"",2,IF($G17&lt;&gt;"",8,IF($I17&lt;&gt;"",13,IF($K17&lt;&gt;"",18,""))))</f>
        <v/>
      </c>
      <c r="M17" s="80" t="str">
        <f t="shared" ref="M17" si="2">IF(L17&lt;=4,4,IF(AND(L17&gt;=5,L17&lt;=10),5,IF(AND(L17&gt;=10,L17&lt;=16),5,IF(AND(L17&gt;=17,L17&lt;=21),4,""))))</f>
        <v/>
      </c>
      <c r="N17" s="42" t="str">
        <f>IF(E17&lt;&gt;"",E17,IF(G17&lt;&gt;"",G17,IF(I17&lt;&gt;"",I17,IF(K17&lt;&gt;"",K17,""))))</f>
        <v/>
      </c>
    </row>
    <row r="18" spans="1:16" ht="28.5" customHeight="1">
      <c r="A18" s="118" t="s">
        <v>18</v>
      </c>
      <c r="B18" s="123"/>
      <c r="C18" s="34" t="s">
        <v>14</v>
      </c>
      <c r="D18" s="61" t="s">
        <v>32</v>
      </c>
      <c r="E18" s="81"/>
      <c r="F18" s="61" t="s">
        <v>20</v>
      </c>
      <c r="G18" s="82"/>
      <c r="H18" s="61" t="s">
        <v>52</v>
      </c>
      <c r="I18" s="82"/>
      <c r="J18" s="61" t="s">
        <v>33</v>
      </c>
      <c r="K18" s="82"/>
      <c r="L18" s="69" t="str">
        <f>IF(AND($K$18&lt;&gt;"",$K$19&lt;&gt;"",$K$20&lt;&gt;""),15,IF($E18&lt;&gt;"",1.5,IF($G18&lt;&gt;"",5.5,IF($I18&lt;&gt;"",9.5,IF($K18&lt;&gt;"",14,"")))))</f>
        <v/>
      </c>
      <c r="M18" s="70" t="str">
        <f>IF(L18&lt;=3,3,IF(AND(L18&gt;=4,L18&lt;=7),3,IF(AND(L18&gt;=8,L18&lt;=11),3,IF(AND(L18&gt;=12,L18&lt;=15),3,""))))</f>
        <v/>
      </c>
      <c r="N18" s="132" t="str">
        <f>IF(OR(L18="",M18="",L19="",M19="",L20="",M20=""),"",ROUND((L18*M18+L19*M19+L20*M20)/(M18+M19+M20),0))</f>
        <v/>
      </c>
      <c r="P18" s="5" t="e">
        <f>N21/MID(J21,8,2)</f>
        <v>#VALUE!</v>
      </c>
    </row>
    <row r="19" spans="1:16" ht="28">
      <c r="A19" s="119"/>
      <c r="B19" s="123"/>
      <c r="C19" s="34" t="s">
        <v>15</v>
      </c>
      <c r="D19" s="61" t="s">
        <v>54</v>
      </c>
      <c r="E19" s="71"/>
      <c r="F19" s="61" t="s">
        <v>27</v>
      </c>
      <c r="G19" s="72"/>
      <c r="H19" s="61" t="s">
        <v>30</v>
      </c>
      <c r="I19" s="72"/>
      <c r="J19" s="61" t="s">
        <v>30</v>
      </c>
      <c r="K19" s="72"/>
      <c r="L19" s="69" t="str">
        <f t="shared" ref="L19:L20" si="3">IF(AND($K$18&lt;&gt;"",$K$19&lt;&gt;"",$K$20&lt;&gt;""),15,IF($E19&lt;&gt;"",1.5,IF($G19&lt;&gt;"",5.5,IF($I19&lt;&gt;"",9.5,IF($K19&lt;&gt;"",14,"")))))</f>
        <v/>
      </c>
      <c r="M19" s="70" t="str">
        <f t="shared" ref="M19:M20" si="4">IF(L19&lt;=3,3,IF(AND(L19&gt;=4,L19&lt;=7),3,IF(AND(L19&gt;=8,L19&lt;=11),3,IF(AND(L19&gt;=12,L19&lt;=15),3,""))))</f>
        <v/>
      </c>
      <c r="N19" s="132"/>
    </row>
    <row r="20" spans="1:16" ht="26" customHeight="1">
      <c r="A20" s="120"/>
      <c r="B20" s="123"/>
      <c r="C20" s="62" t="s">
        <v>16</v>
      </c>
      <c r="D20" s="61" t="s">
        <v>28</v>
      </c>
      <c r="E20" s="78"/>
      <c r="F20" s="61" t="s">
        <v>20</v>
      </c>
      <c r="G20" s="79"/>
      <c r="H20" s="61" t="s">
        <v>55</v>
      </c>
      <c r="I20" s="79"/>
      <c r="J20" s="61" t="s">
        <v>56</v>
      </c>
      <c r="K20" s="79"/>
      <c r="L20" s="69" t="str">
        <f t="shared" si="3"/>
        <v/>
      </c>
      <c r="M20" s="70" t="str">
        <f t="shared" si="4"/>
        <v/>
      </c>
      <c r="N20" s="133"/>
    </row>
    <row r="21" spans="1:16">
      <c r="A21" s="83"/>
      <c r="B21" s="83"/>
      <c r="C21" s="83"/>
      <c r="D21" s="84" t="s">
        <v>70</v>
      </c>
      <c r="E21" s="37" t="str">
        <f>IF(N18&lt;=3,N18,"")</f>
        <v/>
      </c>
      <c r="F21" s="75" t="s">
        <v>71</v>
      </c>
      <c r="G21" s="37" t="str">
        <f>IF(AND(N18&gt;=4,N18&lt;=7),N18,"")</f>
        <v/>
      </c>
      <c r="H21" s="75" t="s">
        <v>72</v>
      </c>
      <c r="I21" s="37" t="str">
        <f>IF(AND(N18&gt;=8,N18&lt;=11),N18,"")</f>
        <v/>
      </c>
      <c r="J21" s="75" t="s">
        <v>73</v>
      </c>
      <c r="K21" s="37" t="str">
        <f>IF(AND(N18&gt;=12,N18&lt;=15),N18,"")</f>
        <v/>
      </c>
      <c r="L21" s="80"/>
      <c r="M21" s="80"/>
      <c r="N21" s="42" t="str">
        <f>IF(E21&lt;&gt;"",E21,IF(G21&lt;&gt;"",G21,IF(I21&lt;&gt;"",I21,IF(K21&lt;&gt;"",K21,""))))</f>
        <v/>
      </c>
    </row>
    <row r="22" spans="1:16" ht="14.25" customHeight="1">
      <c r="A22" s="85"/>
      <c r="B22" s="85"/>
      <c r="C22" s="85"/>
      <c r="D22" s="86"/>
      <c r="E22" s="85"/>
      <c r="F22" s="87"/>
      <c r="G22" s="85"/>
      <c r="H22" s="87"/>
      <c r="I22" s="87"/>
      <c r="J22" s="130" t="s">
        <v>37</v>
      </c>
      <c r="K22" s="131"/>
      <c r="L22" s="73"/>
      <c r="M22" s="74"/>
      <c r="N22" s="88" t="str">
        <f>IF(OR(N11="",N14="",N17="",N21=""),"",ROUND(SUM(N11,N14,N17,N21),0))</f>
        <v/>
      </c>
    </row>
    <row r="23" spans="1:16">
      <c r="A23" s="89" t="s">
        <v>77</v>
      </c>
      <c r="B23" s="89" t="s">
        <v>76</v>
      </c>
      <c r="C23" s="85"/>
      <c r="D23" s="86"/>
      <c r="E23" s="85"/>
      <c r="F23" s="16"/>
      <c r="G23" s="85"/>
      <c r="H23" s="16"/>
      <c r="I23" s="87"/>
      <c r="J23" s="130" t="s">
        <v>51</v>
      </c>
      <c r="K23" s="130"/>
      <c r="L23" s="73"/>
      <c r="M23" s="74"/>
      <c r="N23" s="90" t="str">
        <f>IF(N22&lt;=2,1,IF(AND(N22&gt;=3,N22&lt;=4),2,IF(AND(N22&gt;=5,N22&lt;=8),3,IF(AND(N22&gt;=9,N22&lt;=12),4,IF(AND(N22&gt;=13,N22&lt;=16),5,IF(AND(N22&gt;=17,N22&lt;=21),6,IF(AND(N22&gt;=22,N22&lt;=26),7,IF(AND(N22&gt;=27,N22&lt;=31),8,IF(AND(N22&gt;=32,N22&lt;=36),9,IF(AND(N22&gt;=37,N22&lt;=42),10,IF(AND(N22&gt;=43,N22&lt;=48),11,IF(AND(N22&gt;=49,N22&lt;=54),12,IF(AND(N22&gt;=55,N22&lt;=61),13,IF(AND(N22&gt;=62,N22&lt;=68),14,IF(AND(N22&gt;=69,N22&lt;=75),15,"")))))))))))))))</f>
        <v/>
      </c>
    </row>
    <row r="24" spans="1:16">
      <c r="A24" s="54"/>
      <c r="B24" s="47"/>
      <c r="D24" s="1"/>
      <c r="F24" s="2"/>
      <c r="H24" s="2"/>
      <c r="J24" s="2"/>
    </row>
    <row r="25" spans="1:16">
      <c r="A25" s="17"/>
      <c r="B25" s="13"/>
      <c r="D25" s="4"/>
      <c r="E25" s="4"/>
      <c r="F25" s="4"/>
      <c r="G25" s="4"/>
      <c r="H25" s="4"/>
      <c r="I25" s="4"/>
      <c r="J25" s="4"/>
      <c r="K25" s="4"/>
      <c r="L25" s="4"/>
      <c r="M25" s="4"/>
      <c r="N25" s="4"/>
      <c r="O25" s="4"/>
      <c r="P25" s="4"/>
    </row>
    <row r="26" spans="1:16">
      <c r="A26" s="17"/>
      <c r="B26" s="4"/>
      <c r="D26" s="4"/>
      <c r="E26" s="4"/>
      <c r="F26" s="4"/>
      <c r="G26" s="4"/>
      <c r="H26" s="4"/>
      <c r="I26" s="4"/>
      <c r="J26" s="4"/>
      <c r="K26" s="4"/>
      <c r="L26" s="14"/>
      <c r="M26" s="4"/>
      <c r="N26" s="4"/>
      <c r="O26" s="4"/>
      <c r="P26" s="4"/>
    </row>
    <row r="27" spans="1:16">
      <c r="A27" s="17"/>
      <c r="D27" s="1"/>
      <c r="F27" s="2"/>
      <c r="H27" s="2"/>
      <c r="J27" s="2"/>
    </row>
    <row r="28" spans="1:16">
      <c r="A28" s="17"/>
    </row>
    <row r="29" spans="1:16">
      <c r="A29" s="17"/>
    </row>
    <row r="30" spans="1:16" ht="15" customHeight="1"/>
    <row r="31" spans="1:16" ht="84.75" customHeight="1"/>
  </sheetData>
  <mergeCells count="20">
    <mergeCell ref="A1:N3"/>
    <mergeCell ref="A5:A7"/>
    <mergeCell ref="B5:B7"/>
    <mergeCell ref="C5:C7"/>
    <mergeCell ref="D5:K5"/>
    <mergeCell ref="N5:N7"/>
    <mergeCell ref="D6:K6"/>
    <mergeCell ref="A8:A10"/>
    <mergeCell ref="B8:B9"/>
    <mergeCell ref="N8:N10"/>
    <mergeCell ref="A12:A13"/>
    <mergeCell ref="N12:N13"/>
    <mergeCell ref="J22:K22"/>
    <mergeCell ref="J23:K23"/>
    <mergeCell ref="A15:A16"/>
    <mergeCell ref="B15:B16"/>
    <mergeCell ref="N15:N16"/>
    <mergeCell ref="A18:A20"/>
    <mergeCell ref="B18:B20"/>
    <mergeCell ref="N18:N20"/>
  </mergeCells>
  <conditionalFormatting sqref="D11">
    <cfRule type="expression" dxfId="246" priority="16">
      <formula>$E$11&lt;&gt;""</formula>
    </cfRule>
    <cfRule type="expression" dxfId="245" priority="19">
      <formula>$N$8&lt;=4</formula>
    </cfRule>
  </conditionalFormatting>
  <conditionalFormatting sqref="F11">
    <cfRule type="expression" dxfId="244" priority="15">
      <formula>$G$11&lt;&gt;""</formula>
    </cfRule>
    <cfRule type="expression" dxfId="243" priority="18">
      <formula>"e($N$3&gt;=5;$N$3&lt;=9)"</formula>
    </cfRule>
  </conditionalFormatting>
  <conditionalFormatting sqref="H11">
    <cfRule type="expression" dxfId="242" priority="14">
      <formula>$I$11&lt;&gt;""</formula>
    </cfRule>
    <cfRule type="expression" dxfId="241" priority="17">
      <formula>AND(N8&gt;=10,N8&lt;=10)</formula>
    </cfRule>
  </conditionalFormatting>
  <conditionalFormatting sqref="J11">
    <cfRule type="expression" dxfId="240" priority="13">
      <formula>$K$11&lt;&gt;""</formula>
    </cfRule>
  </conditionalFormatting>
  <conditionalFormatting sqref="D14">
    <cfRule type="expression" dxfId="239" priority="12">
      <formula>$E$14&lt;&gt;""</formula>
    </cfRule>
  </conditionalFormatting>
  <conditionalFormatting sqref="F14">
    <cfRule type="expression" dxfId="238" priority="11">
      <formula>$G$14&lt;&gt;""</formula>
    </cfRule>
  </conditionalFormatting>
  <conditionalFormatting sqref="H14">
    <cfRule type="expression" dxfId="237" priority="10">
      <formula>$I$14&lt;&gt;""</formula>
    </cfRule>
  </conditionalFormatting>
  <conditionalFormatting sqref="J14">
    <cfRule type="expression" dxfId="236" priority="9">
      <formula>$K$14&lt;&gt;""</formula>
    </cfRule>
  </conditionalFormatting>
  <conditionalFormatting sqref="D17">
    <cfRule type="expression" dxfId="235" priority="8">
      <formula>$E$17&lt;&gt;""</formula>
    </cfRule>
  </conditionalFormatting>
  <conditionalFormatting sqref="F17">
    <cfRule type="expression" dxfId="234" priority="7">
      <formula>G17&lt;&gt;""</formula>
    </cfRule>
  </conditionalFormatting>
  <conditionalFormatting sqref="H17">
    <cfRule type="expression" dxfId="233" priority="6">
      <formula>$I$17&lt;&gt;""</formula>
    </cfRule>
  </conditionalFormatting>
  <conditionalFormatting sqref="J17">
    <cfRule type="expression" dxfId="232" priority="5">
      <formula>$K$17&lt;&gt;""</formula>
    </cfRule>
  </conditionalFormatting>
  <conditionalFormatting sqref="D21">
    <cfRule type="expression" dxfId="231" priority="4">
      <formula>$E$21&lt;&gt;""</formula>
    </cfRule>
  </conditionalFormatting>
  <conditionalFormatting sqref="F21">
    <cfRule type="expression" dxfId="230" priority="3">
      <formula>$G$21&lt;&gt;""</formula>
    </cfRule>
  </conditionalFormatting>
  <conditionalFormatting sqref="H21">
    <cfRule type="expression" dxfId="229" priority="2">
      <formula>$I$21&lt;&gt;""</formula>
    </cfRule>
  </conditionalFormatting>
  <conditionalFormatting sqref="J21">
    <cfRule type="expression" dxfId="228" priority="1">
      <formula>$K$21&lt;&gt;""</formula>
    </cfRule>
  </conditionalFormatting>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2" enableFormatConditionsCalculation="0"/>
  <dimension ref="A1:P31"/>
  <sheetViews>
    <sheetView showGridLines="0" workbookViewId="0">
      <selection activeCell="A5" sqref="A5:C20"/>
    </sheetView>
  </sheetViews>
  <sheetFormatPr baseColWidth="10" defaultColWidth="8.83203125" defaultRowHeight="14" outlineLevelCol="1" x14ac:dyDescent="0"/>
  <cols>
    <col min="1" max="1" width="28.33203125" style="7" customWidth="1"/>
    <col min="2" max="2" width="20.1640625" customWidth="1"/>
    <col min="3" max="3" width="26.1640625" style="7" bestFit="1" customWidth="1"/>
    <col min="4" max="4" width="16.33203125" customWidth="1"/>
    <col min="5" max="5" width="3.33203125" customWidth="1"/>
    <col min="6" max="6" width="12.6640625" customWidth="1"/>
    <col min="7" max="7" width="3.33203125" customWidth="1"/>
    <col min="8" max="8" width="17.1640625" customWidth="1"/>
    <col min="9" max="9" width="3.33203125" customWidth="1"/>
    <col min="10" max="10" width="13.1640625" customWidth="1"/>
    <col min="11" max="11" width="3.33203125" customWidth="1"/>
    <col min="12" max="12" width="6.6640625" hidden="1" customWidth="1" outlineLevel="1"/>
    <col min="13" max="13" width="4.5" hidden="1" customWidth="1" outlineLevel="1"/>
    <col min="14" max="14" width="11.5" bestFit="1" customWidth="1" collapsed="1"/>
    <col min="15" max="15" width="10" bestFit="1" customWidth="1"/>
    <col min="16" max="16" width="9.6640625" bestFit="1" customWidth="1"/>
  </cols>
  <sheetData>
    <row r="1" spans="1:16" ht="15" thickBot="1">
      <c r="A1" s="109" t="s">
        <v>74</v>
      </c>
      <c r="B1" s="109"/>
      <c r="C1" s="109"/>
      <c r="D1" s="109"/>
      <c r="E1" s="109"/>
      <c r="F1" s="109"/>
      <c r="G1" s="109"/>
      <c r="H1" s="109"/>
      <c r="I1" s="109"/>
      <c r="J1" s="109"/>
      <c r="K1" s="109"/>
      <c r="L1" s="109"/>
      <c r="M1" s="109"/>
      <c r="N1" s="109"/>
    </row>
    <row r="2" spans="1:16" ht="16" thickTop="1" thickBot="1">
      <c r="A2" s="109"/>
      <c r="B2" s="109"/>
      <c r="C2" s="109"/>
      <c r="D2" s="109"/>
      <c r="E2" s="109"/>
      <c r="F2" s="109"/>
      <c r="G2" s="109"/>
      <c r="H2" s="109"/>
      <c r="I2" s="109"/>
      <c r="J2" s="109"/>
      <c r="K2" s="109"/>
      <c r="L2" s="109"/>
      <c r="M2" s="109"/>
      <c r="N2" s="109"/>
    </row>
    <row r="3" spans="1:16" ht="15" thickTop="1">
      <c r="A3" s="110"/>
      <c r="B3" s="110"/>
      <c r="C3" s="110"/>
      <c r="D3" s="110"/>
      <c r="E3" s="110"/>
      <c r="F3" s="110"/>
      <c r="G3" s="110"/>
      <c r="H3" s="110"/>
      <c r="I3" s="110"/>
      <c r="J3" s="110"/>
      <c r="K3" s="110"/>
      <c r="L3" s="110"/>
      <c r="M3" s="110"/>
      <c r="N3" s="110"/>
    </row>
    <row r="4" spans="1:16" ht="20" thickBot="1">
      <c r="A4" s="22"/>
      <c r="B4" s="22"/>
      <c r="C4" s="22"/>
      <c r="D4" s="22"/>
      <c r="E4" s="22"/>
      <c r="F4" s="22"/>
      <c r="G4" s="22"/>
      <c r="H4" s="22"/>
      <c r="I4" s="22"/>
      <c r="J4" s="22"/>
      <c r="K4" s="22"/>
      <c r="L4" s="22"/>
      <c r="M4" s="22"/>
      <c r="N4" s="22"/>
      <c r="O4" s="23"/>
    </row>
    <row r="5" spans="1:16" ht="15" customHeight="1" thickTop="1">
      <c r="A5" s="129" t="s">
        <v>75</v>
      </c>
      <c r="B5" s="126" t="s">
        <v>94</v>
      </c>
      <c r="C5" s="107"/>
      <c r="D5" s="108" t="s">
        <v>0</v>
      </c>
      <c r="E5" s="108"/>
      <c r="F5" s="108"/>
      <c r="G5" s="108"/>
      <c r="H5" s="108"/>
      <c r="I5" s="108"/>
      <c r="J5" s="108"/>
      <c r="K5" s="108"/>
      <c r="L5" s="18" t="s">
        <v>61</v>
      </c>
      <c r="M5" s="18"/>
      <c r="N5" s="107" t="s">
        <v>61</v>
      </c>
    </row>
    <row r="6" spans="1:16">
      <c r="A6" s="127"/>
      <c r="B6" s="127"/>
      <c r="C6" s="107"/>
      <c r="D6" s="134" t="s">
        <v>1</v>
      </c>
      <c r="E6" s="135"/>
      <c r="F6" s="135"/>
      <c r="G6" s="135"/>
      <c r="H6" s="135"/>
      <c r="I6" s="135"/>
      <c r="J6" s="135"/>
      <c r="K6" s="136"/>
      <c r="L6" s="19"/>
      <c r="M6" s="19"/>
      <c r="N6" s="107"/>
      <c r="O6" s="3"/>
    </row>
    <row r="7" spans="1:16" ht="22.5" customHeight="1">
      <c r="A7" s="128"/>
      <c r="B7" s="128"/>
      <c r="C7" s="108"/>
      <c r="D7" s="63" t="s">
        <v>2</v>
      </c>
      <c r="E7" s="64"/>
      <c r="F7" s="65" t="s">
        <v>3</v>
      </c>
      <c r="G7" s="64"/>
      <c r="H7" s="65" t="s">
        <v>4</v>
      </c>
      <c r="I7" s="64"/>
      <c r="J7" s="65" t="s">
        <v>5</v>
      </c>
      <c r="K7" s="64"/>
      <c r="L7" s="66" t="s">
        <v>69</v>
      </c>
      <c r="M7" s="66" t="s">
        <v>31</v>
      </c>
      <c r="N7" s="108"/>
    </row>
    <row r="8" spans="1:16" ht="40" customHeight="1">
      <c r="A8" s="123" t="s">
        <v>6</v>
      </c>
      <c r="B8" s="124" t="s">
        <v>91</v>
      </c>
      <c r="C8" s="34" t="s">
        <v>7</v>
      </c>
      <c r="D8" s="61" t="s">
        <v>19</v>
      </c>
      <c r="E8" s="67"/>
      <c r="F8" s="61" t="s">
        <v>20</v>
      </c>
      <c r="G8" s="68"/>
      <c r="H8" s="61" t="s">
        <v>21</v>
      </c>
      <c r="I8" s="68"/>
      <c r="J8" s="61" t="s">
        <v>22</v>
      </c>
      <c r="K8" s="68"/>
      <c r="L8" s="69" t="str">
        <f>IF(AND(K8&lt;&gt;"",K9&lt;&gt;"",K10&lt;&gt;""),18,IF($E8&lt;&gt;"",2,IF($G8&lt;&gt;"",7,IF($I8&lt;&gt;"",12,IF($K8&lt;&gt;"",17,"")))))</f>
        <v/>
      </c>
      <c r="M8" s="70" t="str">
        <f>IF(L8&lt;=4,4,IF(AND(L8&gt;=5,L8&lt;=9),4,IF(AND(L8&gt;=10,L8&lt;=14),4,IF(AND(L8&gt;=15,L8&lt;=18),3,""))))</f>
        <v/>
      </c>
      <c r="N8" s="132" t="str">
        <f>IF(OR(L8="",M8="",L9="",M9="",L10="",M10=""),"",ROUND((L8*M8+L9*M9+L10*M10)/(M8+M9+M10),0))</f>
        <v/>
      </c>
      <c r="P8" s="5" t="e">
        <f>N11/MID(J11,8,2)</f>
        <v>#VALUE!</v>
      </c>
    </row>
    <row r="9" spans="1:16" ht="28.5" customHeight="1">
      <c r="A9" s="123"/>
      <c r="B9" s="125"/>
      <c r="C9" s="34" t="s">
        <v>8</v>
      </c>
      <c r="D9" s="61" t="s">
        <v>23</v>
      </c>
      <c r="E9" s="71"/>
      <c r="F9" s="61" t="s">
        <v>24</v>
      </c>
      <c r="G9" s="72"/>
      <c r="H9" s="61" t="s">
        <v>25</v>
      </c>
      <c r="I9" s="72"/>
      <c r="J9" s="61" t="s">
        <v>26</v>
      </c>
      <c r="K9" s="72"/>
      <c r="L9" s="69" t="str">
        <f>IF(AND(K8&lt;&gt;"",K9&lt;&gt;"",K10&lt;&gt;""),18,IF($E9&lt;&gt;"",2,IF($G9&lt;&gt;"",7,IF($I9&lt;&gt;"",12,IF($K9&lt;&gt;"",17,"")))))</f>
        <v/>
      </c>
      <c r="M9" s="70" t="str">
        <f t="shared" ref="M9:M10" si="0">IF(L9&lt;=4,4,IF(AND(L9&gt;=5,L9&lt;=9),4,IF(AND(L9&gt;=10,L9&lt;=14),4,IF(AND(L9&gt;=15,L9&lt;=18),3,""))))</f>
        <v/>
      </c>
      <c r="N9" s="132"/>
    </row>
    <row r="10" spans="1:16" ht="35.25" customHeight="1">
      <c r="A10" s="123"/>
      <c r="B10" s="91" t="s">
        <v>92</v>
      </c>
      <c r="C10" s="34" t="s">
        <v>9</v>
      </c>
      <c r="D10" s="61" t="s">
        <v>28</v>
      </c>
      <c r="E10" s="71"/>
      <c r="F10" s="61" t="s">
        <v>27</v>
      </c>
      <c r="G10" s="72"/>
      <c r="H10" s="61" t="s">
        <v>29</v>
      </c>
      <c r="I10" s="72"/>
      <c r="J10" s="61" t="s">
        <v>30</v>
      </c>
      <c r="K10" s="72"/>
      <c r="L10" s="69" t="str">
        <f>IF(AND(K8&lt;&gt;"",K9&lt;&gt;"",K10&lt;&gt;""),18,IF($E10&lt;&gt;"",2,IF($G10&lt;&gt;"",7,IF($I10&lt;&gt;"",12,IF($K10&lt;&gt;"",17,"")))))</f>
        <v/>
      </c>
      <c r="M10" s="70" t="str">
        <f t="shared" si="0"/>
        <v/>
      </c>
      <c r="N10" s="133"/>
    </row>
    <row r="11" spans="1:16" ht="23.25" customHeight="1">
      <c r="A11" s="15"/>
      <c r="B11" s="8"/>
      <c r="C11" s="9"/>
      <c r="D11" s="75" t="s">
        <v>62</v>
      </c>
      <c r="E11" s="36" t="str">
        <f>IF(N8&lt;=4,N8,"")</f>
        <v/>
      </c>
      <c r="F11" s="76" t="s">
        <v>63</v>
      </c>
      <c r="G11" s="37" t="str">
        <f>IF(AND(N8&gt;=5,N8&lt;=9),N8,"")</f>
        <v/>
      </c>
      <c r="H11" s="75" t="s">
        <v>64</v>
      </c>
      <c r="I11" s="37" t="str">
        <f>IF(AND(N8&gt;=10,N8&lt;=14),N8,"")</f>
        <v/>
      </c>
      <c r="J11" s="75" t="s">
        <v>65</v>
      </c>
      <c r="K11" s="37" t="str">
        <f>IF(AND(N8&gt;=15,N8&lt;=18),N8,"")</f>
        <v/>
      </c>
      <c r="L11" s="77"/>
      <c r="M11" s="77"/>
      <c r="N11" s="42" t="str">
        <f>IF(E11&lt;&gt;"",E11,IF(G11&lt;&gt;"",G11,IF(I11&lt;&gt;"",I11,IF(K11&lt;&gt;"",K11,""))))</f>
        <v/>
      </c>
    </row>
    <row r="12" spans="1:16" ht="32.25" customHeight="1">
      <c r="A12" s="121" t="s">
        <v>17</v>
      </c>
      <c r="B12" s="92" t="s">
        <v>95</v>
      </c>
      <c r="C12" s="34" t="s">
        <v>10</v>
      </c>
      <c r="D12" s="61" t="s">
        <v>32</v>
      </c>
      <c r="E12" s="71"/>
      <c r="F12" s="61" t="s">
        <v>20</v>
      </c>
      <c r="G12" s="72"/>
      <c r="H12" s="61" t="s">
        <v>21</v>
      </c>
      <c r="I12" s="72"/>
      <c r="J12" s="61" t="s">
        <v>33</v>
      </c>
      <c r="K12" s="72"/>
      <c r="L12" s="69" t="str">
        <f>IF(AND(K12&lt;&gt;"",K13&lt;&gt;""),21,IF($E12&lt;&gt;"",2,IF($G12&lt;&gt;"",7.5,IF($I12&lt;&gt;"",13.5,IF($K12&lt;&gt;"",19,"")))))</f>
        <v/>
      </c>
      <c r="M12" s="70" t="str">
        <f>IF(L12&lt;=4,4,IF(AND(L12&gt;=5,L12&lt;=10),5,IF(AND(L12&gt;=11,L12&lt;=16),5,IF(AND(L12&gt;=17,L12&lt;=21),4,""))))</f>
        <v/>
      </c>
      <c r="N12" s="132" t="str">
        <f>IF(OR(L12="",M12="",L13="",M13=""),"",ROUND((L12*M12+L13*M13)/(M12+M13),0))</f>
        <v/>
      </c>
      <c r="P12" s="5" t="e">
        <f>N14/MID(J14,8,2)</f>
        <v>#VALUE!</v>
      </c>
    </row>
    <row r="13" spans="1:16" ht="32.25" customHeight="1">
      <c r="A13" s="122"/>
      <c r="B13" s="93" t="s">
        <v>96</v>
      </c>
      <c r="C13" s="62" t="s">
        <v>11</v>
      </c>
      <c r="D13" s="61" t="s">
        <v>28</v>
      </c>
      <c r="E13" s="78"/>
      <c r="F13" s="61" t="s">
        <v>36</v>
      </c>
      <c r="G13" s="79"/>
      <c r="H13" s="61" t="s">
        <v>35</v>
      </c>
      <c r="I13" s="79"/>
      <c r="J13" s="61" t="s">
        <v>34</v>
      </c>
      <c r="K13" s="79"/>
      <c r="L13" s="69" t="str">
        <f>IF(AND(K12&lt;&gt;"",K13&lt;&gt;""),21,IF($E13&lt;&gt;"",2,IF($G13&lt;&gt;"",7.5,IF($I13&lt;&gt;"",13.5,IF($K13&lt;&gt;"",19,"")))))</f>
        <v/>
      </c>
      <c r="M13" s="70" t="str">
        <f>IF(L13&lt;=4,4,IF(AND(L13&gt;=5,L13&lt;=10),5,IF(AND(L13&gt;=11,L13&lt;=16),5,IF(AND(L13&gt;=17,L13&lt;=21),4,""))))</f>
        <v/>
      </c>
      <c r="N13" s="133"/>
    </row>
    <row r="14" spans="1:16" ht="19.5" customHeight="1">
      <c r="A14" s="15"/>
      <c r="B14" s="8"/>
      <c r="C14" s="9"/>
      <c r="D14" s="75" t="s">
        <v>62</v>
      </c>
      <c r="E14" s="37" t="str">
        <f>IF(N12&lt;=4,N12,"")</f>
        <v/>
      </c>
      <c r="F14" s="75" t="s">
        <v>66</v>
      </c>
      <c r="G14" s="37" t="str">
        <f>IF(AND(N12&gt;=5,N12&lt;=10),N12,"")</f>
        <v/>
      </c>
      <c r="H14" s="75" t="s">
        <v>67</v>
      </c>
      <c r="I14" s="37" t="str">
        <f>IF(AND(N12&gt;=11,N12&lt;=16),N12,"")</f>
        <v/>
      </c>
      <c r="J14" s="75" t="s">
        <v>68</v>
      </c>
      <c r="K14" s="37" t="str">
        <f>IF(AND(N12&gt;=17,N12&lt;=21),N12,"")</f>
        <v/>
      </c>
      <c r="L14" s="80"/>
      <c r="M14" s="80"/>
      <c r="N14" s="42" t="str">
        <f>IF(E14&lt;&gt;"",E14,IF(G14&lt;&gt;"",G14,IF(I14&lt;&gt;"",I14,IF(K14&lt;&gt;"",K14,""))))</f>
        <v/>
      </c>
    </row>
    <row r="15" spans="1:16" ht="40" customHeight="1">
      <c r="A15" s="124" t="s">
        <v>90</v>
      </c>
      <c r="B15" s="124" t="s">
        <v>93</v>
      </c>
      <c r="C15" s="62" t="s">
        <v>12</v>
      </c>
      <c r="D15" s="61" t="s">
        <v>32</v>
      </c>
      <c r="E15" s="81"/>
      <c r="F15" s="61" t="s">
        <v>20</v>
      </c>
      <c r="G15" s="82"/>
      <c r="H15" s="61" t="s">
        <v>52</v>
      </c>
      <c r="I15" s="82"/>
      <c r="J15" s="61" t="s">
        <v>33</v>
      </c>
      <c r="K15" s="82"/>
      <c r="L15" s="69" t="str">
        <f>IF(AND(K15&lt;&gt;"",K16&lt;&gt;""),21,IF($E15&lt;&gt;"",2,IF($G15&lt;&gt;"",7.5,IF($I15&lt;&gt;"",13.5,IF($K15&lt;&gt;"",19,"")))))</f>
        <v/>
      </c>
      <c r="M15" s="70" t="str">
        <f>IF(L15&lt;=4,4,IF(AND(L15&gt;=5,L15&lt;=10),5,IF(AND(L15&gt;=11,L15&lt;=16),5,IF(AND(L15&gt;=17,L15&lt;=21),4,""))))</f>
        <v/>
      </c>
      <c r="N15" s="132" t="str">
        <f>IF(OR(L15="",M15="",L16="",M16=""),"",ROUND((L15*M15+L16*M16)/(M15+M16),0))</f>
        <v/>
      </c>
      <c r="P15" s="5" t="e">
        <f>N17/MID(J17,8,2)</f>
        <v>#VALUE!</v>
      </c>
    </row>
    <row r="16" spans="1:16" ht="33" customHeight="1">
      <c r="A16" s="125"/>
      <c r="B16" s="125"/>
      <c r="C16" s="34" t="s">
        <v>13</v>
      </c>
      <c r="D16" s="61" t="s">
        <v>28</v>
      </c>
      <c r="E16" s="78"/>
      <c r="F16" s="61" t="s">
        <v>36</v>
      </c>
      <c r="G16" s="79"/>
      <c r="H16" s="61" t="s">
        <v>53</v>
      </c>
      <c r="I16" s="79"/>
      <c r="J16" s="61" t="s">
        <v>34</v>
      </c>
      <c r="K16" s="79"/>
      <c r="L16" s="69" t="str">
        <f>IF(AND(K15&lt;&gt;"",K16&lt;&gt;""),21,IF($E16&lt;&gt;"",2,IF($G16&lt;&gt;"",7.5,IF($I16&lt;&gt;"",13.5,IF($K16&lt;&gt;"",19,"")))))</f>
        <v/>
      </c>
      <c r="M16" s="70" t="str">
        <f>IF(L16&lt;=4,4,IF(AND(L16&gt;=5,L16&lt;=10),5,IF(AND(L16&gt;=11,L16&lt;=16),5,IF(AND(L16&gt;=17,L16&lt;=21),4,""))))</f>
        <v/>
      </c>
      <c r="N16" s="133"/>
    </row>
    <row r="17" spans="1:16" ht="18.75" customHeight="1">
      <c r="A17" s="15"/>
      <c r="B17" s="8"/>
      <c r="C17" s="9"/>
      <c r="D17" s="75" t="s">
        <v>62</v>
      </c>
      <c r="E17" s="37" t="str">
        <f>IF(N15&lt;=4,N15,"")</f>
        <v/>
      </c>
      <c r="F17" s="75" t="s">
        <v>66</v>
      </c>
      <c r="G17" s="37" t="str">
        <f>IF(AND(N15&gt;=5,N15&lt;=10),N15,"")</f>
        <v/>
      </c>
      <c r="H17" s="75" t="s">
        <v>67</v>
      </c>
      <c r="I17" s="37" t="str">
        <f>IF(AND(N15&gt;=11,N15&lt;=16),N15,"")</f>
        <v/>
      </c>
      <c r="J17" s="75" t="s">
        <v>68</v>
      </c>
      <c r="K17" s="37" t="str">
        <f>IF(AND(N15&gt;=17,N15&lt;=21),N15,"")</f>
        <v/>
      </c>
      <c r="L17" s="80" t="str">
        <f t="shared" ref="L17" si="1">IF($E17&lt;&gt;"",2,IF($G17&lt;&gt;"",8,IF($I17&lt;&gt;"",13,IF($K17&lt;&gt;"",18,""))))</f>
        <v/>
      </c>
      <c r="M17" s="80" t="str">
        <f t="shared" ref="M17" si="2">IF(L17&lt;=4,4,IF(AND(L17&gt;=5,L17&lt;=10),5,IF(AND(L17&gt;=10,L17&lt;=16),5,IF(AND(L17&gt;=17,L17&lt;=21),4,""))))</f>
        <v/>
      </c>
      <c r="N17" s="42" t="str">
        <f>IF(E17&lt;&gt;"",E17,IF(G17&lt;&gt;"",G17,IF(I17&lt;&gt;"",I17,IF(K17&lt;&gt;"",K17,""))))</f>
        <v/>
      </c>
    </row>
    <row r="18" spans="1:16" ht="28.5" customHeight="1">
      <c r="A18" s="118" t="s">
        <v>18</v>
      </c>
      <c r="B18" s="123"/>
      <c r="C18" s="34" t="s">
        <v>14</v>
      </c>
      <c r="D18" s="61" t="s">
        <v>32</v>
      </c>
      <c r="E18" s="81"/>
      <c r="F18" s="61" t="s">
        <v>20</v>
      </c>
      <c r="G18" s="82"/>
      <c r="H18" s="61" t="s">
        <v>52</v>
      </c>
      <c r="I18" s="82"/>
      <c r="J18" s="61" t="s">
        <v>33</v>
      </c>
      <c r="K18" s="82"/>
      <c r="L18" s="69" t="str">
        <f>IF(AND($K$18&lt;&gt;"",$K$19&lt;&gt;"",$K$20&lt;&gt;""),15,IF($E18&lt;&gt;"",1.5,IF($G18&lt;&gt;"",5.5,IF($I18&lt;&gt;"",9.5,IF($K18&lt;&gt;"",14,"")))))</f>
        <v/>
      </c>
      <c r="M18" s="70" t="str">
        <f>IF(L18&lt;=3,3,IF(AND(L18&gt;=4,L18&lt;=7),3,IF(AND(L18&gt;=8,L18&lt;=11),3,IF(AND(L18&gt;=12,L18&lt;=15),3,""))))</f>
        <v/>
      </c>
      <c r="N18" s="132" t="str">
        <f>IF(OR(L18="",M18="",L19="",M19="",L20="",M20=""),"",ROUND((L18*M18+L19*M19+L20*M20)/(M18+M19+M20),0))</f>
        <v/>
      </c>
      <c r="P18" s="5" t="e">
        <f>N21/MID(J21,8,2)</f>
        <v>#VALUE!</v>
      </c>
    </row>
    <row r="19" spans="1:16" ht="28">
      <c r="A19" s="119"/>
      <c r="B19" s="123"/>
      <c r="C19" s="34" t="s">
        <v>15</v>
      </c>
      <c r="D19" s="61" t="s">
        <v>54</v>
      </c>
      <c r="E19" s="71"/>
      <c r="F19" s="61" t="s">
        <v>27</v>
      </c>
      <c r="G19" s="72"/>
      <c r="H19" s="61" t="s">
        <v>30</v>
      </c>
      <c r="I19" s="72"/>
      <c r="J19" s="61" t="s">
        <v>30</v>
      </c>
      <c r="K19" s="72"/>
      <c r="L19" s="69" t="str">
        <f t="shared" ref="L19:L20" si="3">IF(AND($K$18&lt;&gt;"",$K$19&lt;&gt;"",$K$20&lt;&gt;""),15,IF($E19&lt;&gt;"",1.5,IF($G19&lt;&gt;"",5.5,IF($I19&lt;&gt;"",9.5,IF($K19&lt;&gt;"",14,"")))))</f>
        <v/>
      </c>
      <c r="M19" s="70" t="str">
        <f t="shared" ref="M19:M20" si="4">IF(L19&lt;=3,3,IF(AND(L19&gt;=4,L19&lt;=7),3,IF(AND(L19&gt;=8,L19&lt;=11),3,IF(AND(L19&gt;=12,L19&lt;=15),3,""))))</f>
        <v/>
      </c>
      <c r="N19" s="132"/>
    </row>
    <row r="20" spans="1:16" ht="26" customHeight="1">
      <c r="A20" s="120"/>
      <c r="B20" s="123"/>
      <c r="C20" s="62" t="s">
        <v>16</v>
      </c>
      <c r="D20" s="61" t="s">
        <v>28</v>
      </c>
      <c r="E20" s="78"/>
      <c r="F20" s="61" t="s">
        <v>20</v>
      </c>
      <c r="G20" s="79"/>
      <c r="H20" s="61" t="s">
        <v>55</v>
      </c>
      <c r="I20" s="79"/>
      <c r="J20" s="61" t="s">
        <v>56</v>
      </c>
      <c r="K20" s="79"/>
      <c r="L20" s="69" t="str">
        <f t="shared" si="3"/>
        <v/>
      </c>
      <c r="M20" s="70" t="str">
        <f t="shared" si="4"/>
        <v/>
      </c>
      <c r="N20" s="133"/>
    </row>
    <row r="21" spans="1:16">
      <c r="A21" s="83"/>
      <c r="B21" s="83"/>
      <c r="C21" s="83"/>
      <c r="D21" s="84" t="s">
        <v>70</v>
      </c>
      <c r="E21" s="37" t="str">
        <f>IF(N18&lt;=3,N18,"")</f>
        <v/>
      </c>
      <c r="F21" s="75" t="s">
        <v>71</v>
      </c>
      <c r="G21" s="37" t="str">
        <f>IF(AND(N18&gt;=4,N18&lt;=7),N18,"")</f>
        <v/>
      </c>
      <c r="H21" s="75" t="s">
        <v>72</v>
      </c>
      <c r="I21" s="37" t="str">
        <f>IF(AND(N18&gt;=8,N18&lt;=11),N18,"")</f>
        <v/>
      </c>
      <c r="J21" s="75" t="s">
        <v>73</v>
      </c>
      <c r="K21" s="37" t="str">
        <f>IF(AND(N18&gt;=12,N18&lt;=15),N18,"")</f>
        <v/>
      </c>
      <c r="L21" s="80"/>
      <c r="M21" s="80"/>
      <c r="N21" s="42" t="str">
        <f>IF(E21&lt;&gt;"",E21,IF(G21&lt;&gt;"",G21,IF(I21&lt;&gt;"",I21,IF(K21&lt;&gt;"",K21,""))))</f>
        <v/>
      </c>
    </row>
    <row r="22" spans="1:16" ht="14.25" customHeight="1">
      <c r="A22" s="85"/>
      <c r="B22" s="85"/>
      <c r="C22" s="85"/>
      <c r="D22" s="86"/>
      <c r="E22" s="85"/>
      <c r="F22" s="87"/>
      <c r="G22" s="85"/>
      <c r="H22" s="87"/>
      <c r="I22" s="87"/>
      <c r="J22" s="130" t="s">
        <v>37</v>
      </c>
      <c r="K22" s="131"/>
      <c r="L22" s="73"/>
      <c r="M22" s="74"/>
      <c r="N22" s="88" t="str">
        <f>IF(OR(N11="",N14="",N17="",N21=""),"",ROUND(SUM(N11,N14,N17,N21),0))</f>
        <v/>
      </c>
    </row>
    <row r="23" spans="1:16">
      <c r="A23" s="89" t="s">
        <v>77</v>
      </c>
      <c r="B23" s="89" t="s">
        <v>76</v>
      </c>
      <c r="C23" s="85"/>
      <c r="D23" s="86"/>
      <c r="E23" s="85"/>
      <c r="F23" s="16"/>
      <c r="G23" s="85"/>
      <c r="H23" s="16"/>
      <c r="I23" s="87"/>
      <c r="J23" s="130" t="s">
        <v>51</v>
      </c>
      <c r="K23" s="130"/>
      <c r="L23" s="73"/>
      <c r="M23" s="74"/>
      <c r="N23" s="90" t="str">
        <f>IF(N22&lt;=2,1,IF(AND(N22&gt;=3,N22&lt;=4),2,IF(AND(N22&gt;=5,N22&lt;=8),3,IF(AND(N22&gt;=9,N22&lt;=12),4,IF(AND(N22&gt;=13,N22&lt;=16),5,IF(AND(N22&gt;=17,N22&lt;=21),6,IF(AND(N22&gt;=22,N22&lt;=26),7,IF(AND(N22&gt;=27,N22&lt;=31),8,IF(AND(N22&gt;=32,N22&lt;=36),9,IF(AND(N22&gt;=37,N22&lt;=42),10,IF(AND(N22&gt;=43,N22&lt;=48),11,IF(AND(N22&gt;=49,N22&lt;=54),12,IF(AND(N22&gt;=55,N22&lt;=61),13,IF(AND(N22&gt;=62,N22&lt;=68),14,IF(AND(N22&gt;=69,N22&lt;=75),15,"")))))))))))))))</f>
        <v/>
      </c>
    </row>
    <row r="24" spans="1:16">
      <c r="A24" s="54"/>
      <c r="B24" s="47"/>
      <c r="D24" s="1"/>
      <c r="F24" s="2"/>
      <c r="H24" s="2"/>
      <c r="J24" s="2"/>
    </row>
    <row r="25" spans="1:16">
      <c r="A25" s="17"/>
      <c r="B25" s="13"/>
      <c r="D25" s="4"/>
      <c r="E25" s="4"/>
      <c r="F25" s="4"/>
      <c r="G25" s="4"/>
      <c r="H25" s="4"/>
      <c r="I25" s="4"/>
      <c r="J25" s="4"/>
      <c r="K25" s="4"/>
      <c r="L25" s="4"/>
      <c r="M25" s="4"/>
      <c r="N25" s="4"/>
      <c r="O25" s="4"/>
      <c r="P25" s="4"/>
    </row>
    <row r="26" spans="1:16">
      <c r="A26" s="17"/>
      <c r="B26" s="4"/>
      <c r="D26" s="4"/>
      <c r="E26" s="4"/>
      <c r="F26" s="4"/>
      <c r="G26" s="4"/>
      <c r="H26" s="4"/>
      <c r="I26" s="4"/>
      <c r="J26" s="4"/>
      <c r="K26" s="4"/>
      <c r="L26" s="14"/>
      <c r="M26" s="4"/>
      <c r="N26" s="4"/>
      <c r="O26" s="4"/>
      <c r="P26" s="4"/>
    </row>
    <row r="27" spans="1:16">
      <c r="A27" s="17"/>
      <c r="D27" s="1"/>
      <c r="F27" s="2"/>
      <c r="H27" s="2"/>
      <c r="J27" s="2"/>
    </row>
    <row r="28" spans="1:16">
      <c r="A28" s="17"/>
    </row>
    <row r="29" spans="1:16">
      <c r="A29" s="17"/>
    </row>
    <row r="30" spans="1:16" ht="15" customHeight="1"/>
    <row r="31" spans="1:16" ht="84.75" customHeight="1"/>
  </sheetData>
  <mergeCells count="20">
    <mergeCell ref="A1:N3"/>
    <mergeCell ref="A5:A7"/>
    <mergeCell ref="B5:B7"/>
    <mergeCell ref="C5:C7"/>
    <mergeCell ref="D5:K5"/>
    <mergeCell ref="N5:N7"/>
    <mergeCell ref="D6:K6"/>
    <mergeCell ref="A8:A10"/>
    <mergeCell ref="B8:B9"/>
    <mergeCell ref="N8:N10"/>
    <mergeCell ref="A12:A13"/>
    <mergeCell ref="N12:N13"/>
    <mergeCell ref="J22:K22"/>
    <mergeCell ref="J23:K23"/>
    <mergeCell ref="A15:A16"/>
    <mergeCell ref="B15:B16"/>
    <mergeCell ref="N15:N16"/>
    <mergeCell ref="A18:A20"/>
    <mergeCell ref="B18:B20"/>
    <mergeCell ref="N18:N20"/>
  </mergeCells>
  <conditionalFormatting sqref="D11">
    <cfRule type="expression" dxfId="227" priority="16">
      <formula>$E$11&lt;&gt;""</formula>
    </cfRule>
    <cfRule type="expression" dxfId="226" priority="19">
      <formula>$N$8&lt;=4</formula>
    </cfRule>
  </conditionalFormatting>
  <conditionalFormatting sqref="F11">
    <cfRule type="expression" dxfId="225" priority="15">
      <formula>$G$11&lt;&gt;""</formula>
    </cfRule>
    <cfRule type="expression" dxfId="224" priority="18">
      <formula>"e($N$3&gt;=5;$N$3&lt;=9)"</formula>
    </cfRule>
  </conditionalFormatting>
  <conditionalFormatting sqref="H11">
    <cfRule type="expression" dxfId="223" priority="14">
      <formula>$I$11&lt;&gt;""</formula>
    </cfRule>
    <cfRule type="expression" dxfId="222" priority="17">
      <formula>AND(N8&gt;=10,N8&lt;=10)</formula>
    </cfRule>
  </conditionalFormatting>
  <conditionalFormatting sqref="J11">
    <cfRule type="expression" dxfId="221" priority="13">
      <formula>$K$11&lt;&gt;""</formula>
    </cfRule>
  </conditionalFormatting>
  <conditionalFormatting sqref="D14">
    <cfRule type="expression" dxfId="220" priority="12">
      <formula>$E$14&lt;&gt;""</formula>
    </cfRule>
  </conditionalFormatting>
  <conditionalFormatting sqref="F14">
    <cfRule type="expression" dxfId="219" priority="11">
      <formula>$G$14&lt;&gt;""</formula>
    </cfRule>
  </conditionalFormatting>
  <conditionalFormatting sqref="H14">
    <cfRule type="expression" dxfId="218" priority="10">
      <formula>$I$14&lt;&gt;""</formula>
    </cfRule>
  </conditionalFormatting>
  <conditionalFormatting sqref="J14">
    <cfRule type="expression" dxfId="217" priority="9">
      <formula>$K$14&lt;&gt;""</formula>
    </cfRule>
  </conditionalFormatting>
  <conditionalFormatting sqref="D17">
    <cfRule type="expression" dxfId="216" priority="8">
      <formula>$E$17&lt;&gt;""</formula>
    </cfRule>
  </conditionalFormatting>
  <conditionalFormatting sqref="F17">
    <cfRule type="expression" dxfId="215" priority="7">
      <formula>G17&lt;&gt;""</formula>
    </cfRule>
  </conditionalFormatting>
  <conditionalFormatting sqref="H17">
    <cfRule type="expression" dxfId="214" priority="6">
      <formula>$I$17&lt;&gt;""</formula>
    </cfRule>
  </conditionalFormatting>
  <conditionalFormatting sqref="J17">
    <cfRule type="expression" dxfId="213" priority="5">
      <formula>$K$17&lt;&gt;""</formula>
    </cfRule>
  </conditionalFormatting>
  <conditionalFormatting sqref="D21">
    <cfRule type="expression" dxfId="212" priority="4">
      <formula>$E$21&lt;&gt;""</formula>
    </cfRule>
  </conditionalFormatting>
  <conditionalFormatting sqref="F21">
    <cfRule type="expression" dxfId="211" priority="3">
      <formula>$G$21&lt;&gt;""</formula>
    </cfRule>
  </conditionalFormatting>
  <conditionalFormatting sqref="H21">
    <cfRule type="expression" dxfId="210" priority="2">
      <formula>$I$21&lt;&gt;""</formula>
    </cfRule>
  </conditionalFormatting>
  <conditionalFormatting sqref="J21">
    <cfRule type="expression" dxfId="209" priority="1">
      <formula>$K$21&lt;&gt;""</formula>
    </cfRule>
  </conditionalFormatting>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3" enableFormatConditionsCalculation="0"/>
  <dimension ref="A1:P31"/>
  <sheetViews>
    <sheetView showGridLines="0" workbookViewId="0">
      <selection activeCell="A5" sqref="A5:C20"/>
    </sheetView>
  </sheetViews>
  <sheetFormatPr baseColWidth="10" defaultColWidth="8.83203125" defaultRowHeight="14" outlineLevelCol="1" x14ac:dyDescent="0"/>
  <cols>
    <col min="1" max="1" width="28.33203125" style="7" customWidth="1"/>
    <col min="2" max="2" width="20.1640625" customWidth="1"/>
    <col min="3" max="3" width="26.1640625" style="7" bestFit="1" customWidth="1"/>
    <col min="4" max="4" width="16.33203125" customWidth="1"/>
    <col min="5" max="5" width="3.33203125" customWidth="1"/>
    <col min="6" max="6" width="12.6640625" customWidth="1"/>
    <col min="7" max="7" width="3.33203125" customWidth="1"/>
    <col min="8" max="8" width="17.1640625" customWidth="1"/>
    <col min="9" max="9" width="3.33203125" customWidth="1"/>
    <col min="10" max="10" width="13.1640625" customWidth="1"/>
    <col min="11" max="11" width="3.33203125" customWidth="1"/>
    <col min="12" max="12" width="6.6640625" hidden="1" customWidth="1" outlineLevel="1"/>
    <col min="13" max="13" width="4.5" hidden="1" customWidth="1" outlineLevel="1"/>
    <col min="14" max="14" width="11.5" bestFit="1" customWidth="1" collapsed="1"/>
    <col min="15" max="15" width="10" bestFit="1" customWidth="1"/>
    <col min="16" max="16" width="9.6640625" bestFit="1" customWidth="1"/>
  </cols>
  <sheetData>
    <row r="1" spans="1:16" ht="15" thickBot="1">
      <c r="A1" s="109" t="s">
        <v>74</v>
      </c>
      <c r="B1" s="109"/>
      <c r="C1" s="109"/>
      <c r="D1" s="109"/>
      <c r="E1" s="109"/>
      <c r="F1" s="109"/>
      <c r="G1" s="109"/>
      <c r="H1" s="109"/>
      <c r="I1" s="109"/>
      <c r="J1" s="109"/>
      <c r="K1" s="109"/>
      <c r="L1" s="109"/>
      <c r="M1" s="109"/>
      <c r="N1" s="109"/>
    </row>
    <row r="2" spans="1:16" ht="16" thickTop="1" thickBot="1">
      <c r="A2" s="109"/>
      <c r="B2" s="109"/>
      <c r="C2" s="109"/>
      <c r="D2" s="109"/>
      <c r="E2" s="109"/>
      <c r="F2" s="109"/>
      <c r="G2" s="109"/>
      <c r="H2" s="109"/>
      <c r="I2" s="109"/>
      <c r="J2" s="109"/>
      <c r="K2" s="109"/>
      <c r="L2" s="109"/>
      <c r="M2" s="109"/>
      <c r="N2" s="109"/>
    </row>
    <row r="3" spans="1:16" ht="15" thickTop="1">
      <c r="A3" s="110"/>
      <c r="B3" s="110"/>
      <c r="C3" s="110"/>
      <c r="D3" s="110"/>
      <c r="E3" s="110"/>
      <c r="F3" s="110"/>
      <c r="G3" s="110"/>
      <c r="H3" s="110"/>
      <c r="I3" s="110"/>
      <c r="J3" s="110"/>
      <c r="K3" s="110"/>
      <c r="L3" s="110"/>
      <c r="M3" s="110"/>
      <c r="N3" s="110"/>
    </row>
    <row r="4" spans="1:16" ht="20" thickBot="1">
      <c r="A4" s="22"/>
      <c r="B4" s="22"/>
      <c r="C4" s="22"/>
      <c r="D4" s="22"/>
      <c r="E4" s="22"/>
      <c r="F4" s="22"/>
      <c r="G4" s="22"/>
      <c r="H4" s="22"/>
      <c r="I4" s="22"/>
      <c r="J4" s="22"/>
      <c r="K4" s="22"/>
      <c r="L4" s="22"/>
      <c r="M4" s="22"/>
      <c r="N4" s="22"/>
      <c r="O4" s="23"/>
    </row>
    <row r="5" spans="1:16" ht="15" customHeight="1" thickTop="1">
      <c r="A5" s="129" t="s">
        <v>75</v>
      </c>
      <c r="B5" s="126" t="s">
        <v>94</v>
      </c>
      <c r="C5" s="107"/>
      <c r="D5" s="108" t="s">
        <v>0</v>
      </c>
      <c r="E5" s="108"/>
      <c r="F5" s="108"/>
      <c r="G5" s="108"/>
      <c r="H5" s="108"/>
      <c r="I5" s="108"/>
      <c r="J5" s="108"/>
      <c r="K5" s="108"/>
      <c r="L5" s="18" t="s">
        <v>61</v>
      </c>
      <c r="M5" s="18"/>
      <c r="N5" s="107" t="s">
        <v>61</v>
      </c>
    </row>
    <row r="6" spans="1:16">
      <c r="A6" s="127"/>
      <c r="B6" s="127"/>
      <c r="C6" s="107"/>
      <c r="D6" s="134" t="s">
        <v>1</v>
      </c>
      <c r="E6" s="135"/>
      <c r="F6" s="135"/>
      <c r="G6" s="135"/>
      <c r="H6" s="135"/>
      <c r="I6" s="135"/>
      <c r="J6" s="135"/>
      <c r="K6" s="136"/>
      <c r="L6" s="19"/>
      <c r="M6" s="19"/>
      <c r="N6" s="107"/>
      <c r="O6" s="3"/>
    </row>
    <row r="7" spans="1:16" ht="22.5" customHeight="1">
      <c r="A7" s="128"/>
      <c r="B7" s="128"/>
      <c r="C7" s="108"/>
      <c r="D7" s="63" t="s">
        <v>2</v>
      </c>
      <c r="E7" s="64"/>
      <c r="F7" s="65" t="s">
        <v>3</v>
      </c>
      <c r="G7" s="64"/>
      <c r="H7" s="65" t="s">
        <v>4</v>
      </c>
      <c r="I7" s="64"/>
      <c r="J7" s="65" t="s">
        <v>5</v>
      </c>
      <c r="K7" s="64"/>
      <c r="L7" s="66" t="s">
        <v>69</v>
      </c>
      <c r="M7" s="66" t="s">
        <v>31</v>
      </c>
      <c r="N7" s="108"/>
    </row>
    <row r="8" spans="1:16" ht="40" customHeight="1">
      <c r="A8" s="123" t="s">
        <v>6</v>
      </c>
      <c r="B8" s="124" t="s">
        <v>91</v>
      </c>
      <c r="C8" s="34" t="s">
        <v>7</v>
      </c>
      <c r="D8" s="61" t="s">
        <v>19</v>
      </c>
      <c r="E8" s="67"/>
      <c r="F8" s="61" t="s">
        <v>20</v>
      </c>
      <c r="G8" s="68"/>
      <c r="H8" s="61" t="s">
        <v>21</v>
      </c>
      <c r="I8" s="68"/>
      <c r="J8" s="61" t="s">
        <v>22</v>
      </c>
      <c r="K8" s="68"/>
      <c r="L8" s="69" t="str">
        <f>IF(AND(K8&lt;&gt;"",K9&lt;&gt;"",K10&lt;&gt;""),18,IF($E8&lt;&gt;"",2,IF($G8&lt;&gt;"",7,IF($I8&lt;&gt;"",12,IF($K8&lt;&gt;"",17,"")))))</f>
        <v/>
      </c>
      <c r="M8" s="70" t="str">
        <f>IF(L8&lt;=4,4,IF(AND(L8&gt;=5,L8&lt;=9),4,IF(AND(L8&gt;=10,L8&lt;=14),4,IF(AND(L8&gt;=15,L8&lt;=18),3,""))))</f>
        <v/>
      </c>
      <c r="N8" s="132" t="str">
        <f>IF(OR(L8="",M8="",L9="",M9="",L10="",M10=""),"",ROUND((L8*M8+L9*M9+L10*M10)/(M8+M9+M10),0))</f>
        <v/>
      </c>
      <c r="P8" s="5" t="e">
        <f>N11/MID(J11,8,2)</f>
        <v>#VALUE!</v>
      </c>
    </row>
    <row r="9" spans="1:16" ht="28.5" customHeight="1">
      <c r="A9" s="123"/>
      <c r="B9" s="125"/>
      <c r="C9" s="34" t="s">
        <v>8</v>
      </c>
      <c r="D9" s="61" t="s">
        <v>23</v>
      </c>
      <c r="E9" s="71"/>
      <c r="F9" s="61" t="s">
        <v>24</v>
      </c>
      <c r="G9" s="72"/>
      <c r="H9" s="61" t="s">
        <v>25</v>
      </c>
      <c r="I9" s="72"/>
      <c r="J9" s="61" t="s">
        <v>26</v>
      </c>
      <c r="K9" s="72"/>
      <c r="L9" s="69" t="str">
        <f>IF(AND(K8&lt;&gt;"",K9&lt;&gt;"",K10&lt;&gt;""),18,IF($E9&lt;&gt;"",2,IF($G9&lt;&gt;"",7,IF($I9&lt;&gt;"",12,IF($K9&lt;&gt;"",17,"")))))</f>
        <v/>
      </c>
      <c r="M9" s="70" t="str">
        <f t="shared" ref="M9:M10" si="0">IF(L9&lt;=4,4,IF(AND(L9&gt;=5,L9&lt;=9),4,IF(AND(L9&gt;=10,L9&lt;=14),4,IF(AND(L9&gt;=15,L9&lt;=18),3,""))))</f>
        <v/>
      </c>
      <c r="N9" s="132"/>
    </row>
    <row r="10" spans="1:16" ht="35.25" customHeight="1">
      <c r="A10" s="123"/>
      <c r="B10" s="91" t="s">
        <v>92</v>
      </c>
      <c r="C10" s="34" t="s">
        <v>9</v>
      </c>
      <c r="D10" s="61" t="s">
        <v>28</v>
      </c>
      <c r="E10" s="71"/>
      <c r="F10" s="61" t="s">
        <v>27</v>
      </c>
      <c r="G10" s="72"/>
      <c r="H10" s="61" t="s">
        <v>29</v>
      </c>
      <c r="I10" s="72"/>
      <c r="J10" s="61" t="s">
        <v>30</v>
      </c>
      <c r="K10" s="72"/>
      <c r="L10" s="69" t="str">
        <f>IF(AND(K8&lt;&gt;"",K9&lt;&gt;"",K10&lt;&gt;""),18,IF($E10&lt;&gt;"",2,IF($G10&lt;&gt;"",7,IF($I10&lt;&gt;"",12,IF($K10&lt;&gt;"",17,"")))))</f>
        <v/>
      </c>
      <c r="M10" s="70" t="str">
        <f t="shared" si="0"/>
        <v/>
      </c>
      <c r="N10" s="133"/>
    </row>
    <row r="11" spans="1:16" ht="23.25" customHeight="1">
      <c r="A11" s="15"/>
      <c r="B11" s="8"/>
      <c r="C11" s="9"/>
      <c r="D11" s="75" t="s">
        <v>62</v>
      </c>
      <c r="E11" s="36" t="str">
        <f>IF(N8&lt;=4,N8,"")</f>
        <v/>
      </c>
      <c r="F11" s="76" t="s">
        <v>63</v>
      </c>
      <c r="G11" s="37" t="str">
        <f>IF(AND(N8&gt;=5,N8&lt;=9),N8,"")</f>
        <v/>
      </c>
      <c r="H11" s="75" t="s">
        <v>64</v>
      </c>
      <c r="I11" s="37" t="str">
        <f>IF(AND(N8&gt;=10,N8&lt;=14),N8,"")</f>
        <v/>
      </c>
      <c r="J11" s="75" t="s">
        <v>65</v>
      </c>
      <c r="K11" s="37" t="str">
        <f>IF(AND(N8&gt;=15,N8&lt;=18),N8,"")</f>
        <v/>
      </c>
      <c r="L11" s="77"/>
      <c r="M11" s="77"/>
      <c r="N11" s="42" t="str">
        <f>IF(E11&lt;&gt;"",E11,IF(G11&lt;&gt;"",G11,IF(I11&lt;&gt;"",I11,IF(K11&lt;&gt;"",K11,""))))</f>
        <v/>
      </c>
    </row>
    <row r="12" spans="1:16" ht="32.25" customHeight="1">
      <c r="A12" s="121" t="s">
        <v>17</v>
      </c>
      <c r="B12" s="92" t="s">
        <v>95</v>
      </c>
      <c r="C12" s="34" t="s">
        <v>10</v>
      </c>
      <c r="D12" s="61" t="s">
        <v>32</v>
      </c>
      <c r="E12" s="71"/>
      <c r="F12" s="61" t="s">
        <v>20</v>
      </c>
      <c r="G12" s="72"/>
      <c r="H12" s="61" t="s">
        <v>21</v>
      </c>
      <c r="I12" s="72"/>
      <c r="J12" s="61" t="s">
        <v>33</v>
      </c>
      <c r="K12" s="72"/>
      <c r="L12" s="69" t="str">
        <f>IF(AND(K12&lt;&gt;"",K13&lt;&gt;""),21,IF($E12&lt;&gt;"",2,IF($G12&lt;&gt;"",7.5,IF($I12&lt;&gt;"",13.5,IF($K12&lt;&gt;"",19,"")))))</f>
        <v/>
      </c>
      <c r="M12" s="70" t="str">
        <f>IF(L12&lt;=4,4,IF(AND(L12&gt;=5,L12&lt;=10),5,IF(AND(L12&gt;=11,L12&lt;=16),5,IF(AND(L12&gt;=17,L12&lt;=21),4,""))))</f>
        <v/>
      </c>
      <c r="N12" s="132" t="str">
        <f>IF(OR(L12="",M12="",L13="",M13=""),"",ROUND((L12*M12+L13*M13)/(M12+M13),0))</f>
        <v/>
      </c>
      <c r="P12" s="5" t="e">
        <f>N14/MID(J14,8,2)</f>
        <v>#VALUE!</v>
      </c>
    </row>
    <row r="13" spans="1:16" ht="32.25" customHeight="1">
      <c r="A13" s="122"/>
      <c r="B13" s="93" t="s">
        <v>96</v>
      </c>
      <c r="C13" s="62" t="s">
        <v>11</v>
      </c>
      <c r="D13" s="61" t="s">
        <v>28</v>
      </c>
      <c r="E13" s="78"/>
      <c r="F13" s="61" t="s">
        <v>36</v>
      </c>
      <c r="G13" s="79"/>
      <c r="H13" s="61" t="s">
        <v>35</v>
      </c>
      <c r="I13" s="79"/>
      <c r="J13" s="61" t="s">
        <v>34</v>
      </c>
      <c r="K13" s="79"/>
      <c r="L13" s="69" t="str">
        <f>IF(AND(K12&lt;&gt;"",K13&lt;&gt;""),21,IF($E13&lt;&gt;"",2,IF($G13&lt;&gt;"",7.5,IF($I13&lt;&gt;"",13.5,IF($K13&lt;&gt;"",19,"")))))</f>
        <v/>
      </c>
      <c r="M13" s="70" t="str">
        <f>IF(L13&lt;=4,4,IF(AND(L13&gt;=5,L13&lt;=10),5,IF(AND(L13&gt;=11,L13&lt;=16),5,IF(AND(L13&gt;=17,L13&lt;=21),4,""))))</f>
        <v/>
      </c>
      <c r="N13" s="133"/>
    </row>
    <row r="14" spans="1:16" ht="19.5" customHeight="1">
      <c r="A14" s="15"/>
      <c r="B14" s="8"/>
      <c r="C14" s="9"/>
      <c r="D14" s="75" t="s">
        <v>62</v>
      </c>
      <c r="E14" s="37" t="str">
        <f>IF(N12&lt;=4,N12,"")</f>
        <v/>
      </c>
      <c r="F14" s="75" t="s">
        <v>66</v>
      </c>
      <c r="G14" s="37" t="str">
        <f>IF(AND(N12&gt;=5,N12&lt;=10),N12,"")</f>
        <v/>
      </c>
      <c r="H14" s="75" t="s">
        <v>67</v>
      </c>
      <c r="I14" s="37" t="str">
        <f>IF(AND(N12&gt;=11,N12&lt;=16),N12,"")</f>
        <v/>
      </c>
      <c r="J14" s="75" t="s">
        <v>68</v>
      </c>
      <c r="K14" s="37" t="str">
        <f>IF(AND(N12&gt;=17,N12&lt;=21),N12,"")</f>
        <v/>
      </c>
      <c r="L14" s="80"/>
      <c r="M14" s="80"/>
      <c r="N14" s="42" t="str">
        <f>IF(E14&lt;&gt;"",E14,IF(G14&lt;&gt;"",G14,IF(I14&lt;&gt;"",I14,IF(K14&lt;&gt;"",K14,""))))</f>
        <v/>
      </c>
    </row>
    <row r="15" spans="1:16" ht="40" customHeight="1">
      <c r="A15" s="124" t="s">
        <v>90</v>
      </c>
      <c r="B15" s="124" t="s">
        <v>93</v>
      </c>
      <c r="C15" s="62" t="s">
        <v>12</v>
      </c>
      <c r="D15" s="61" t="s">
        <v>32</v>
      </c>
      <c r="E15" s="81"/>
      <c r="F15" s="61" t="s">
        <v>20</v>
      </c>
      <c r="G15" s="82"/>
      <c r="H15" s="61" t="s">
        <v>52</v>
      </c>
      <c r="I15" s="82"/>
      <c r="J15" s="61" t="s">
        <v>33</v>
      </c>
      <c r="K15" s="82"/>
      <c r="L15" s="69" t="str">
        <f>IF(AND(K15&lt;&gt;"",K16&lt;&gt;""),21,IF($E15&lt;&gt;"",2,IF($G15&lt;&gt;"",7.5,IF($I15&lt;&gt;"",13.5,IF($K15&lt;&gt;"",19,"")))))</f>
        <v/>
      </c>
      <c r="M15" s="70" t="str">
        <f>IF(L15&lt;=4,4,IF(AND(L15&gt;=5,L15&lt;=10),5,IF(AND(L15&gt;=11,L15&lt;=16),5,IF(AND(L15&gt;=17,L15&lt;=21),4,""))))</f>
        <v/>
      </c>
      <c r="N15" s="132" t="str">
        <f>IF(OR(L15="",M15="",L16="",M16=""),"",ROUND((L15*M15+L16*M16)/(M15+M16),0))</f>
        <v/>
      </c>
      <c r="P15" s="5" t="e">
        <f>N17/MID(J17,8,2)</f>
        <v>#VALUE!</v>
      </c>
    </row>
    <row r="16" spans="1:16" ht="33" customHeight="1">
      <c r="A16" s="125"/>
      <c r="B16" s="125"/>
      <c r="C16" s="34" t="s">
        <v>13</v>
      </c>
      <c r="D16" s="61" t="s">
        <v>28</v>
      </c>
      <c r="E16" s="78"/>
      <c r="F16" s="61" t="s">
        <v>36</v>
      </c>
      <c r="G16" s="79"/>
      <c r="H16" s="61" t="s">
        <v>53</v>
      </c>
      <c r="I16" s="79"/>
      <c r="J16" s="61" t="s">
        <v>34</v>
      </c>
      <c r="K16" s="79"/>
      <c r="L16" s="69" t="str">
        <f>IF(AND(K15&lt;&gt;"",K16&lt;&gt;""),21,IF($E16&lt;&gt;"",2,IF($G16&lt;&gt;"",7.5,IF($I16&lt;&gt;"",13.5,IF($K16&lt;&gt;"",19,"")))))</f>
        <v/>
      </c>
      <c r="M16" s="70" t="str">
        <f>IF(L16&lt;=4,4,IF(AND(L16&gt;=5,L16&lt;=10),5,IF(AND(L16&gt;=11,L16&lt;=16),5,IF(AND(L16&gt;=17,L16&lt;=21),4,""))))</f>
        <v/>
      </c>
      <c r="N16" s="133"/>
    </row>
    <row r="17" spans="1:16" ht="18.75" customHeight="1">
      <c r="A17" s="15"/>
      <c r="B17" s="8"/>
      <c r="C17" s="9"/>
      <c r="D17" s="75" t="s">
        <v>62</v>
      </c>
      <c r="E17" s="37" t="str">
        <f>IF(N15&lt;=4,N15,"")</f>
        <v/>
      </c>
      <c r="F17" s="75" t="s">
        <v>66</v>
      </c>
      <c r="G17" s="37" t="str">
        <f>IF(AND(N15&gt;=5,N15&lt;=10),N15,"")</f>
        <v/>
      </c>
      <c r="H17" s="75" t="s">
        <v>67</v>
      </c>
      <c r="I17" s="37" t="str">
        <f>IF(AND(N15&gt;=11,N15&lt;=16),N15,"")</f>
        <v/>
      </c>
      <c r="J17" s="75" t="s">
        <v>68</v>
      </c>
      <c r="K17" s="37" t="str">
        <f>IF(AND(N15&gt;=17,N15&lt;=21),N15,"")</f>
        <v/>
      </c>
      <c r="L17" s="80" t="str">
        <f t="shared" ref="L17" si="1">IF($E17&lt;&gt;"",2,IF($G17&lt;&gt;"",8,IF($I17&lt;&gt;"",13,IF($K17&lt;&gt;"",18,""))))</f>
        <v/>
      </c>
      <c r="M17" s="80" t="str">
        <f t="shared" ref="M17" si="2">IF(L17&lt;=4,4,IF(AND(L17&gt;=5,L17&lt;=10),5,IF(AND(L17&gt;=10,L17&lt;=16),5,IF(AND(L17&gt;=17,L17&lt;=21),4,""))))</f>
        <v/>
      </c>
      <c r="N17" s="42" t="str">
        <f>IF(E17&lt;&gt;"",E17,IF(G17&lt;&gt;"",G17,IF(I17&lt;&gt;"",I17,IF(K17&lt;&gt;"",K17,""))))</f>
        <v/>
      </c>
    </row>
    <row r="18" spans="1:16" ht="28.5" customHeight="1">
      <c r="A18" s="118" t="s">
        <v>18</v>
      </c>
      <c r="B18" s="123"/>
      <c r="C18" s="34" t="s">
        <v>14</v>
      </c>
      <c r="D18" s="61" t="s">
        <v>32</v>
      </c>
      <c r="E18" s="81"/>
      <c r="F18" s="61" t="s">
        <v>20</v>
      </c>
      <c r="G18" s="82"/>
      <c r="H18" s="61" t="s">
        <v>52</v>
      </c>
      <c r="I18" s="82"/>
      <c r="J18" s="61" t="s">
        <v>33</v>
      </c>
      <c r="K18" s="82"/>
      <c r="L18" s="69" t="str">
        <f>IF(AND($K$18&lt;&gt;"",$K$19&lt;&gt;"",$K$20&lt;&gt;""),15,IF($E18&lt;&gt;"",1.5,IF($G18&lt;&gt;"",5.5,IF($I18&lt;&gt;"",9.5,IF($K18&lt;&gt;"",14,"")))))</f>
        <v/>
      </c>
      <c r="M18" s="70" t="str">
        <f>IF(L18&lt;=3,3,IF(AND(L18&gt;=4,L18&lt;=7),3,IF(AND(L18&gt;=8,L18&lt;=11),3,IF(AND(L18&gt;=12,L18&lt;=15),3,""))))</f>
        <v/>
      </c>
      <c r="N18" s="132" t="str">
        <f>IF(OR(L18="",M18="",L19="",M19="",L20="",M20=""),"",ROUND((L18*M18+L19*M19+L20*M20)/(M18+M19+M20),0))</f>
        <v/>
      </c>
      <c r="P18" s="5" t="e">
        <f>N21/MID(J21,8,2)</f>
        <v>#VALUE!</v>
      </c>
    </row>
    <row r="19" spans="1:16" ht="28">
      <c r="A19" s="119"/>
      <c r="B19" s="123"/>
      <c r="C19" s="34" t="s">
        <v>15</v>
      </c>
      <c r="D19" s="61" t="s">
        <v>54</v>
      </c>
      <c r="E19" s="71"/>
      <c r="F19" s="61" t="s">
        <v>27</v>
      </c>
      <c r="G19" s="72"/>
      <c r="H19" s="61" t="s">
        <v>30</v>
      </c>
      <c r="I19" s="72"/>
      <c r="J19" s="61" t="s">
        <v>30</v>
      </c>
      <c r="K19" s="72"/>
      <c r="L19" s="69" t="str">
        <f t="shared" ref="L19:L20" si="3">IF(AND($K$18&lt;&gt;"",$K$19&lt;&gt;"",$K$20&lt;&gt;""),15,IF($E19&lt;&gt;"",1.5,IF($G19&lt;&gt;"",5.5,IF($I19&lt;&gt;"",9.5,IF($K19&lt;&gt;"",14,"")))))</f>
        <v/>
      </c>
      <c r="M19" s="70" t="str">
        <f t="shared" ref="M19:M20" si="4">IF(L19&lt;=3,3,IF(AND(L19&gt;=4,L19&lt;=7),3,IF(AND(L19&gt;=8,L19&lt;=11),3,IF(AND(L19&gt;=12,L19&lt;=15),3,""))))</f>
        <v/>
      </c>
      <c r="N19" s="132"/>
    </row>
    <row r="20" spans="1:16" ht="26" customHeight="1">
      <c r="A20" s="120"/>
      <c r="B20" s="123"/>
      <c r="C20" s="62" t="s">
        <v>16</v>
      </c>
      <c r="D20" s="61" t="s">
        <v>28</v>
      </c>
      <c r="E20" s="78"/>
      <c r="F20" s="61" t="s">
        <v>20</v>
      </c>
      <c r="G20" s="79"/>
      <c r="H20" s="61" t="s">
        <v>55</v>
      </c>
      <c r="I20" s="79"/>
      <c r="J20" s="61" t="s">
        <v>56</v>
      </c>
      <c r="K20" s="79"/>
      <c r="L20" s="69" t="str">
        <f t="shared" si="3"/>
        <v/>
      </c>
      <c r="M20" s="70" t="str">
        <f t="shared" si="4"/>
        <v/>
      </c>
      <c r="N20" s="133"/>
    </row>
    <row r="21" spans="1:16">
      <c r="A21" s="83"/>
      <c r="B21" s="83"/>
      <c r="C21" s="83"/>
      <c r="D21" s="84" t="s">
        <v>70</v>
      </c>
      <c r="E21" s="37" t="str">
        <f>IF(N18&lt;=3,N18,"")</f>
        <v/>
      </c>
      <c r="F21" s="75" t="s">
        <v>71</v>
      </c>
      <c r="G21" s="37" t="str">
        <f>IF(AND(N18&gt;=4,N18&lt;=7),N18,"")</f>
        <v/>
      </c>
      <c r="H21" s="75" t="s">
        <v>72</v>
      </c>
      <c r="I21" s="37" t="str">
        <f>IF(AND(N18&gt;=8,N18&lt;=11),N18,"")</f>
        <v/>
      </c>
      <c r="J21" s="75" t="s">
        <v>73</v>
      </c>
      <c r="K21" s="37" t="str">
        <f>IF(AND(N18&gt;=12,N18&lt;=15),N18,"")</f>
        <v/>
      </c>
      <c r="L21" s="80"/>
      <c r="M21" s="80"/>
      <c r="N21" s="42" t="str">
        <f>IF(E21&lt;&gt;"",E21,IF(G21&lt;&gt;"",G21,IF(I21&lt;&gt;"",I21,IF(K21&lt;&gt;"",K21,""))))</f>
        <v/>
      </c>
    </row>
    <row r="22" spans="1:16" ht="14.25" customHeight="1">
      <c r="A22" s="85"/>
      <c r="B22" s="85"/>
      <c r="C22" s="85"/>
      <c r="D22" s="86"/>
      <c r="E22" s="85"/>
      <c r="F22" s="87"/>
      <c r="G22" s="85"/>
      <c r="H22" s="87"/>
      <c r="I22" s="87"/>
      <c r="J22" s="130" t="s">
        <v>37</v>
      </c>
      <c r="K22" s="131"/>
      <c r="L22" s="73"/>
      <c r="M22" s="74"/>
      <c r="N22" s="88" t="str">
        <f>IF(OR(N11="",N14="",N17="",N21=""),"",ROUND(SUM(N11,N14,N17,N21),0))</f>
        <v/>
      </c>
    </row>
    <row r="23" spans="1:16">
      <c r="A23" s="89" t="s">
        <v>77</v>
      </c>
      <c r="B23" s="89" t="s">
        <v>76</v>
      </c>
      <c r="C23" s="85"/>
      <c r="D23" s="86"/>
      <c r="E23" s="85"/>
      <c r="F23" s="16"/>
      <c r="G23" s="85"/>
      <c r="H23" s="16"/>
      <c r="I23" s="87"/>
      <c r="J23" s="130" t="s">
        <v>51</v>
      </c>
      <c r="K23" s="130"/>
      <c r="L23" s="73"/>
      <c r="M23" s="74"/>
      <c r="N23" s="90" t="str">
        <f>IF(N22&lt;=2,1,IF(AND(N22&gt;=3,N22&lt;=4),2,IF(AND(N22&gt;=5,N22&lt;=8),3,IF(AND(N22&gt;=9,N22&lt;=12),4,IF(AND(N22&gt;=13,N22&lt;=16),5,IF(AND(N22&gt;=17,N22&lt;=21),6,IF(AND(N22&gt;=22,N22&lt;=26),7,IF(AND(N22&gt;=27,N22&lt;=31),8,IF(AND(N22&gt;=32,N22&lt;=36),9,IF(AND(N22&gt;=37,N22&lt;=42),10,IF(AND(N22&gt;=43,N22&lt;=48),11,IF(AND(N22&gt;=49,N22&lt;=54),12,IF(AND(N22&gt;=55,N22&lt;=61),13,IF(AND(N22&gt;=62,N22&lt;=68),14,IF(AND(N22&gt;=69,N22&lt;=75),15,"")))))))))))))))</f>
        <v/>
      </c>
    </row>
    <row r="24" spans="1:16">
      <c r="A24" s="54"/>
      <c r="B24" s="47"/>
      <c r="D24" s="1"/>
      <c r="F24" s="2"/>
      <c r="H24" s="2"/>
      <c r="J24" s="2"/>
    </row>
    <row r="25" spans="1:16">
      <c r="A25" s="17"/>
      <c r="B25" s="13"/>
      <c r="D25" s="4"/>
      <c r="E25" s="4"/>
      <c r="F25" s="4"/>
      <c r="G25" s="4"/>
      <c r="H25" s="4"/>
      <c r="I25" s="4"/>
      <c r="J25" s="4"/>
      <c r="K25" s="4"/>
      <c r="L25" s="4"/>
      <c r="M25" s="4"/>
      <c r="N25" s="4"/>
      <c r="O25" s="4"/>
      <c r="P25" s="4"/>
    </row>
    <row r="26" spans="1:16">
      <c r="A26" s="17"/>
      <c r="B26" s="4"/>
      <c r="D26" s="4"/>
      <c r="E26" s="4"/>
      <c r="F26" s="4"/>
      <c r="G26" s="4"/>
      <c r="H26" s="4"/>
      <c r="I26" s="4"/>
      <c r="J26" s="4"/>
      <c r="K26" s="4"/>
      <c r="L26" s="14"/>
      <c r="M26" s="4"/>
      <c r="N26" s="4"/>
      <c r="O26" s="4"/>
      <c r="P26" s="4"/>
    </row>
    <row r="27" spans="1:16">
      <c r="A27" s="17"/>
      <c r="D27" s="1"/>
      <c r="F27" s="2"/>
      <c r="H27" s="2"/>
      <c r="J27" s="2"/>
    </row>
    <row r="28" spans="1:16">
      <c r="A28" s="17"/>
    </row>
    <row r="29" spans="1:16">
      <c r="A29" s="17"/>
    </row>
    <row r="30" spans="1:16" ht="15" customHeight="1"/>
    <row r="31" spans="1:16" ht="84.75" customHeight="1"/>
  </sheetData>
  <mergeCells count="20">
    <mergeCell ref="A1:N3"/>
    <mergeCell ref="A5:A7"/>
    <mergeCell ref="B5:B7"/>
    <mergeCell ref="C5:C7"/>
    <mergeCell ref="D5:K5"/>
    <mergeCell ref="N5:N7"/>
    <mergeCell ref="D6:K6"/>
    <mergeCell ref="A8:A10"/>
    <mergeCell ref="B8:B9"/>
    <mergeCell ref="N8:N10"/>
    <mergeCell ref="A12:A13"/>
    <mergeCell ref="N12:N13"/>
    <mergeCell ref="J22:K22"/>
    <mergeCell ref="J23:K23"/>
    <mergeCell ref="A15:A16"/>
    <mergeCell ref="B15:B16"/>
    <mergeCell ref="N15:N16"/>
    <mergeCell ref="A18:A20"/>
    <mergeCell ref="B18:B20"/>
    <mergeCell ref="N18:N20"/>
  </mergeCells>
  <conditionalFormatting sqref="D11">
    <cfRule type="expression" dxfId="208" priority="16">
      <formula>$E$11&lt;&gt;""</formula>
    </cfRule>
    <cfRule type="expression" dxfId="207" priority="19">
      <formula>$N$8&lt;=4</formula>
    </cfRule>
  </conditionalFormatting>
  <conditionalFormatting sqref="F11">
    <cfRule type="expression" dxfId="206" priority="15">
      <formula>$G$11&lt;&gt;""</formula>
    </cfRule>
    <cfRule type="expression" dxfId="205" priority="18">
      <formula>"e($N$3&gt;=5;$N$3&lt;=9)"</formula>
    </cfRule>
  </conditionalFormatting>
  <conditionalFormatting sqref="H11">
    <cfRule type="expression" dxfId="204" priority="14">
      <formula>$I$11&lt;&gt;""</formula>
    </cfRule>
    <cfRule type="expression" dxfId="203" priority="17">
      <formula>AND(N8&gt;=10,N8&lt;=10)</formula>
    </cfRule>
  </conditionalFormatting>
  <conditionalFormatting sqref="J11">
    <cfRule type="expression" dxfId="202" priority="13">
      <formula>$K$11&lt;&gt;""</formula>
    </cfRule>
  </conditionalFormatting>
  <conditionalFormatting sqref="D14">
    <cfRule type="expression" dxfId="201" priority="12">
      <formula>$E$14&lt;&gt;""</formula>
    </cfRule>
  </conditionalFormatting>
  <conditionalFormatting sqref="F14">
    <cfRule type="expression" dxfId="200" priority="11">
      <formula>$G$14&lt;&gt;""</formula>
    </cfRule>
  </conditionalFormatting>
  <conditionalFormatting sqref="H14">
    <cfRule type="expression" dxfId="199" priority="10">
      <formula>$I$14&lt;&gt;""</formula>
    </cfRule>
  </conditionalFormatting>
  <conditionalFormatting sqref="J14">
    <cfRule type="expression" dxfId="198" priority="9">
      <formula>$K$14&lt;&gt;""</formula>
    </cfRule>
  </conditionalFormatting>
  <conditionalFormatting sqref="D17">
    <cfRule type="expression" dxfId="197" priority="8">
      <formula>$E$17&lt;&gt;""</formula>
    </cfRule>
  </conditionalFormatting>
  <conditionalFormatting sqref="F17">
    <cfRule type="expression" dxfId="196" priority="7">
      <formula>G17&lt;&gt;""</formula>
    </cfRule>
  </conditionalFormatting>
  <conditionalFormatting sqref="H17">
    <cfRule type="expression" dxfId="195" priority="6">
      <formula>$I$17&lt;&gt;""</formula>
    </cfRule>
  </conditionalFormatting>
  <conditionalFormatting sqref="J17">
    <cfRule type="expression" dxfId="194" priority="5">
      <formula>$K$17&lt;&gt;""</formula>
    </cfRule>
  </conditionalFormatting>
  <conditionalFormatting sqref="D21">
    <cfRule type="expression" dxfId="193" priority="4">
      <formula>$E$21&lt;&gt;""</formula>
    </cfRule>
  </conditionalFormatting>
  <conditionalFormatting sqref="F21">
    <cfRule type="expression" dxfId="192" priority="3">
      <formula>$G$21&lt;&gt;""</formula>
    </cfRule>
  </conditionalFormatting>
  <conditionalFormatting sqref="H21">
    <cfRule type="expression" dxfId="191" priority="2">
      <formula>$I$21&lt;&gt;""</formula>
    </cfRule>
  </conditionalFormatting>
  <conditionalFormatting sqref="J21">
    <cfRule type="expression" dxfId="190" priority="1">
      <formula>$K$21&lt;&gt;""</formula>
    </cfRule>
  </conditionalFormatting>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4" enableFormatConditionsCalculation="0"/>
  <dimension ref="A1:P31"/>
  <sheetViews>
    <sheetView showGridLines="0" workbookViewId="0">
      <selection activeCell="A5" sqref="A5:C20"/>
    </sheetView>
  </sheetViews>
  <sheetFormatPr baseColWidth="10" defaultColWidth="8.83203125" defaultRowHeight="14" outlineLevelCol="1" x14ac:dyDescent="0"/>
  <cols>
    <col min="1" max="1" width="28.33203125" style="7" customWidth="1"/>
    <col min="2" max="2" width="20.1640625" customWidth="1"/>
    <col min="3" max="3" width="26.1640625" style="7" bestFit="1" customWidth="1"/>
    <col min="4" max="4" width="16.33203125" customWidth="1"/>
    <col min="5" max="5" width="3.33203125" customWidth="1"/>
    <col min="6" max="6" width="12.6640625" customWidth="1"/>
    <col min="7" max="7" width="3.33203125" customWidth="1"/>
    <col min="8" max="8" width="17.1640625" customWidth="1"/>
    <col min="9" max="9" width="3.33203125" customWidth="1"/>
    <col min="10" max="10" width="13.1640625" customWidth="1"/>
    <col min="11" max="11" width="3.33203125" customWidth="1"/>
    <col min="12" max="12" width="6.6640625" hidden="1" customWidth="1" outlineLevel="1"/>
    <col min="13" max="13" width="4.5" hidden="1" customWidth="1" outlineLevel="1"/>
    <col min="14" max="14" width="11.5" bestFit="1" customWidth="1" collapsed="1"/>
    <col min="15" max="15" width="10" bestFit="1" customWidth="1"/>
    <col min="16" max="16" width="9.6640625" bestFit="1" customWidth="1"/>
  </cols>
  <sheetData>
    <row r="1" spans="1:16" ht="15" thickBot="1">
      <c r="A1" s="109" t="s">
        <v>74</v>
      </c>
      <c r="B1" s="109"/>
      <c r="C1" s="109"/>
      <c r="D1" s="109"/>
      <c r="E1" s="109"/>
      <c r="F1" s="109"/>
      <c r="G1" s="109"/>
      <c r="H1" s="109"/>
      <c r="I1" s="109"/>
      <c r="J1" s="109"/>
      <c r="K1" s="109"/>
      <c r="L1" s="109"/>
      <c r="M1" s="109"/>
      <c r="N1" s="109"/>
    </row>
    <row r="2" spans="1:16" ht="16" thickTop="1" thickBot="1">
      <c r="A2" s="109"/>
      <c r="B2" s="109"/>
      <c r="C2" s="109"/>
      <c r="D2" s="109"/>
      <c r="E2" s="109"/>
      <c r="F2" s="109"/>
      <c r="G2" s="109"/>
      <c r="H2" s="109"/>
      <c r="I2" s="109"/>
      <c r="J2" s="109"/>
      <c r="K2" s="109"/>
      <c r="L2" s="109"/>
      <c r="M2" s="109"/>
      <c r="N2" s="109"/>
    </row>
    <row r="3" spans="1:16" ht="15" thickTop="1">
      <c r="A3" s="110"/>
      <c r="B3" s="110"/>
      <c r="C3" s="110"/>
      <c r="D3" s="110"/>
      <c r="E3" s="110"/>
      <c r="F3" s="110"/>
      <c r="G3" s="110"/>
      <c r="H3" s="110"/>
      <c r="I3" s="110"/>
      <c r="J3" s="110"/>
      <c r="K3" s="110"/>
      <c r="L3" s="110"/>
      <c r="M3" s="110"/>
      <c r="N3" s="110"/>
    </row>
    <row r="4" spans="1:16" ht="20" thickBot="1">
      <c r="A4" s="22"/>
      <c r="B4" s="22"/>
      <c r="C4" s="22"/>
      <c r="D4" s="22"/>
      <c r="E4" s="22"/>
      <c r="F4" s="22"/>
      <c r="G4" s="22"/>
      <c r="H4" s="22"/>
      <c r="I4" s="22"/>
      <c r="J4" s="22"/>
      <c r="K4" s="22"/>
      <c r="L4" s="22"/>
      <c r="M4" s="22"/>
      <c r="N4" s="22"/>
      <c r="O4" s="23"/>
    </row>
    <row r="5" spans="1:16" ht="15" customHeight="1" thickTop="1">
      <c r="A5" s="129" t="s">
        <v>75</v>
      </c>
      <c r="B5" s="126" t="s">
        <v>94</v>
      </c>
      <c r="C5" s="107"/>
      <c r="D5" s="108" t="s">
        <v>0</v>
      </c>
      <c r="E5" s="108"/>
      <c r="F5" s="108"/>
      <c r="G5" s="108"/>
      <c r="H5" s="108"/>
      <c r="I5" s="108"/>
      <c r="J5" s="108"/>
      <c r="K5" s="108"/>
      <c r="L5" s="18" t="s">
        <v>61</v>
      </c>
      <c r="M5" s="18"/>
      <c r="N5" s="107" t="s">
        <v>61</v>
      </c>
    </row>
    <row r="6" spans="1:16">
      <c r="A6" s="127"/>
      <c r="B6" s="127"/>
      <c r="C6" s="107"/>
      <c r="D6" s="134" t="s">
        <v>1</v>
      </c>
      <c r="E6" s="135"/>
      <c r="F6" s="135"/>
      <c r="G6" s="135"/>
      <c r="H6" s="135"/>
      <c r="I6" s="135"/>
      <c r="J6" s="135"/>
      <c r="K6" s="136"/>
      <c r="L6" s="19"/>
      <c r="M6" s="19"/>
      <c r="N6" s="107"/>
      <c r="O6" s="3"/>
    </row>
    <row r="7" spans="1:16" ht="22.5" customHeight="1">
      <c r="A7" s="128"/>
      <c r="B7" s="128"/>
      <c r="C7" s="108"/>
      <c r="D7" s="63" t="s">
        <v>2</v>
      </c>
      <c r="E7" s="64"/>
      <c r="F7" s="65" t="s">
        <v>3</v>
      </c>
      <c r="G7" s="64"/>
      <c r="H7" s="65" t="s">
        <v>4</v>
      </c>
      <c r="I7" s="64"/>
      <c r="J7" s="65" t="s">
        <v>5</v>
      </c>
      <c r="K7" s="64"/>
      <c r="L7" s="66" t="s">
        <v>69</v>
      </c>
      <c r="M7" s="66" t="s">
        <v>31</v>
      </c>
      <c r="N7" s="108"/>
    </row>
    <row r="8" spans="1:16" ht="40" customHeight="1">
      <c r="A8" s="123" t="s">
        <v>6</v>
      </c>
      <c r="B8" s="124" t="s">
        <v>91</v>
      </c>
      <c r="C8" s="34" t="s">
        <v>7</v>
      </c>
      <c r="D8" s="61" t="s">
        <v>19</v>
      </c>
      <c r="E8" s="67"/>
      <c r="F8" s="61" t="s">
        <v>20</v>
      </c>
      <c r="G8" s="68"/>
      <c r="H8" s="61" t="s">
        <v>21</v>
      </c>
      <c r="I8" s="68"/>
      <c r="J8" s="61" t="s">
        <v>22</v>
      </c>
      <c r="K8" s="68"/>
      <c r="L8" s="69" t="str">
        <f>IF(AND(K8&lt;&gt;"",K9&lt;&gt;"",K10&lt;&gt;""),18,IF($E8&lt;&gt;"",2,IF($G8&lt;&gt;"",7,IF($I8&lt;&gt;"",12,IF($K8&lt;&gt;"",17,"")))))</f>
        <v/>
      </c>
      <c r="M8" s="70" t="str">
        <f>IF(L8&lt;=4,4,IF(AND(L8&gt;=5,L8&lt;=9),4,IF(AND(L8&gt;=10,L8&lt;=14),4,IF(AND(L8&gt;=15,L8&lt;=18),3,""))))</f>
        <v/>
      </c>
      <c r="N8" s="132" t="str">
        <f>IF(OR(L8="",M8="",L9="",M9="",L10="",M10=""),"",ROUND((L8*M8+L9*M9+L10*M10)/(M8+M9+M10),0))</f>
        <v/>
      </c>
      <c r="P8" s="5" t="e">
        <f>N11/MID(J11,8,2)</f>
        <v>#VALUE!</v>
      </c>
    </row>
    <row r="9" spans="1:16" ht="28.5" customHeight="1">
      <c r="A9" s="123"/>
      <c r="B9" s="125"/>
      <c r="C9" s="34" t="s">
        <v>8</v>
      </c>
      <c r="D9" s="61" t="s">
        <v>23</v>
      </c>
      <c r="E9" s="71"/>
      <c r="F9" s="61" t="s">
        <v>24</v>
      </c>
      <c r="G9" s="72"/>
      <c r="H9" s="61" t="s">
        <v>25</v>
      </c>
      <c r="I9" s="72"/>
      <c r="J9" s="61" t="s">
        <v>26</v>
      </c>
      <c r="K9" s="72"/>
      <c r="L9" s="69" t="str">
        <f>IF(AND(K8&lt;&gt;"",K9&lt;&gt;"",K10&lt;&gt;""),18,IF($E9&lt;&gt;"",2,IF($G9&lt;&gt;"",7,IF($I9&lt;&gt;"",12,IF($K9&lt;&gt;"",17,"")))))</f>
        <v/>
      </c>
      <c r="M9" s="70" t="str">
        <f t="shared" ref="M9:M10" si="0">IF(L9&lt;=4,4,IF(AND(L9&gt;=5,L9&lt;=9),4,IF(AND(L9&gt;=10,L9&lt;=14),4,IF(AND(L9&gt;=15,L9&lt;=18),3,""))))</f>
        <v/>
      </c>
      <c r="N9" s="132"/>
    </row>
    <row r="10" spans="1:16" ht="35.25" customHeight="1">
      <c r="A10" s="123"/>
      <c r="B10" s="91" t="s">
        <v>92</v>
      </c>
      <c r="C10" s="34" t="s">
        <v>9</v>
      </c>
      <c r="D10" s="61" t="s">
        <v>28</v>
      </c>
      <c r="E10" s="71"/>
      <c r="F10" s="61" t="s">
        <v>27</v>
      </c>
      <c r="G10" s="72"/>
      <c r="H10" s="61" t="s">
        <v>29</v>
      </c>
      <c r="I10" s="72"/>
      <c r="J10" s="61" t="s">
        <v>30</v>
      </c>
      <c r="K10" s="72"/>
      <c r="L10" s="69" t="str">
        <f>IF(AND(K8&lt;&gt;"",K9&lt;&gt;"",K10&lt;&gt;""),18,IF($E10&lt;&gt;"",2,IF($G10&lt;&gt;"",7,IF($I10&lt;&gt;"",12,IF($K10&lt;&gt;"",17,"")))))</f>
        <v/>
      </c>
      <c r="M10" s="70" t="str">
        <f t="shared" si="0"/>
        <v/>
      </c>
      <c r="N10" s="133"/>
    </row>
    <row r="11" spans="1:16" ht="23.25" customHeight="1">
      <c r="A11" s="15"/>
      <c r="B11" s="8"/>
      <c r="C11" s="9"/>
      <c r="D11" s="75" t="s">
        <v>62</v>
      </c>
      <c r="E11" s="36" t="str">
        <f>IF(N8&lt;=4,N8,"")</f>
        <v/>
      </c>
      <c r="F11" s="76" t="s">
        <v>63</v>
      </c>
      <c r="G11" s="37" t="str">
        <f>IF(AND(N8&gt;=5,N8&lt;=9),N8,"")</f>
        <v/>
      </c>
      <c r="H11" s="75" t="s">
        <v>64</v>
      </c>
      <c r="I11" s="37" t="str">
        <f>IF(AND(N8&gt;=10,N8&lt;=14),N8,"")</f>
        <v/>
      </c>
      <c r="J11" s="75" t="s">
        <v>65</v>
      </c>
      <c r="K11" s="37" t="str">
        <f>IF(AND(N8&gt;=15,N8&lt;=18),N8,"")</f>
        <v/>
      </c>
      <c r="L11" s="77"/>
      <c r="M11" s="77"/>
      <c r="N11" s="42" t="str">
        <f>IF(E11&lt;&gt;"",E11,IF(G11&lt;&gt;"",G11,IF(I11&lt;&gt;"",I11,IF(K11&lt;&gt;"",K11,""))))</f>
        <v/>
      </c>
    </row>
    <row r="12" spans="1:16" ht="32.25" customHeight="1">
      <c r="A12" s="121" t="s">
        <v>17</v>
      </c>
      <c r="B12" s="92" t="s">
        <v>95</v>
      </c>
      <c r="C12" s="34" t="s">
        <v>10</v>
      </c>
      <c r="D12" s="61" t="s">
        <v>32</v>
      </c>
      <c r="E12" s="71"/>
      <c r="F12" s="61" t="s">
        <v>20</v>
      </c>
      <c r="G12" s="72"/>
      <c r="H12" s="61" t="s">
        <v>21</v>
      </c>
      <c r="I12" s="72"/>
      <c r="J12" s="61" t="s">
        <v>33</v>
      </c>
      <c r="K12" s="72"/>
      <c r="L12" s="69" t="str">
        <f>IF(AND(K12&lt;&gt;"",K13&lt;&gt;""),21,IF($E12&lt;&gt;"",2,IF($G12&lt;&gt;"",7.5,IF($I12&lt;&gt;"",13.5,IF($K12&lt;&gt;"",19,"")))))</f>
        <v/>
      </c>
      <c r="M12" s="70" t="str">
        <f>IF(L12&lt;=4,4,IF(AND(L12&gt;=5,L12&lt;=10),5,IF(AND(L12&gt;=11,L12&lt;=16),5,IF(AND(L12&gt;=17,L12&lt;=21),4,""))))</f>
        <v/>
      </c>
      <c r="N12" s="132" t="str">
        <f>IF(OR(L12="",M12="",L13="",M13=""),"",ROUND((L12*M12+L13*M13)/(M12+M13),0))</f>
        <v/>
      </c>
      <c r="P12" s="5" t="e">
        <f>N14/MID(J14,8,2)</f>
        <v>#VALUE!</v>
      </c>
    </row>
    <row r="13" spans="1:16" ht="32.25" customHeight="1">
      <c r="A13" s="122"/>
      <c r="B13" s="93" t="s">
        <v>96</v>
      </c>
      <c r="C13" s="62" t="s">
        <v>11</v>
      </c>
      <c r="D13" s="61" t="s">
        <v>28</v>
      </c>
      <c r="E13" s="78"/>
      <c r="F13" s="61" t="s">
        <v>36</v>
      </c>
      <c r="G13" s="79"/>
      <c r="H13" s="61" t="s">
        <v>35</v>
      </c>
      <c r="I13" s="79"/>
      <c r="J13" s="61" t="s">
        <v>34</v>
      </c>
      <c r="K13" s="79"/>
      <c r="L13" s="69" t="str">
        <f>IF(AND(K12&lt;&gt;"",K13&lt;&gt;""),21,IF($E13&lt;&gt;"",2,IF($G13&lt;&gt;"",7.5,IF($I13&lt;&gt;"",13.5,IF($K13&lt;&gt;"",19,"")))))</f>
        <v/>
      </c>
      <c r="M13" s="70" t="str">
        <f>IF(L13&lt;=4,4,IF(AND(L13&gt;=5,L13&lt;=10),5,IF(AND(L13&gt;=11,L13&lt;=16),5,IF(AND(L13&gt;=17,L13&lt;=21),4,""))))</f>
        <v/>
      </c>
      <c r="N13" s="133"/>
    </row>
    <row r="14" spans="1:16" ht="19.5" customHeight="1">
      <c r="A14" s="15"/>
      <c r="B14" s="8"/>
      <c r="C14" s="9"/>
      <c r="D14" s="75" t="s">
        <v>62</v>
      </c>
      <c r="E14" s="37" t="str">
        <f>IF(N12&lt;=4,N12,"")</f>
        <v/>
      </c>
      <c r="F14" s="75" t="s">
        <v>66</v>
      </c>
      <c r="G14" s="37" t="str">
        <f>IF(AND(N12&gt;=5,N12&lt;=10),N12,"")</f>
        <v/>
      </c>
      <c r="H14" s="75" t="s">
        <v>67</v>
      </c>
      <c r="I14" s="37" t="str">
        <f>IF(AND(N12&gt;=11,N12&lt;=16),N12,"")</f>
        <v/>
      </c>
      <c r="J14" s="75" t="s">
        <v>68</v>
      </c>
      <c r="K14" s="37" t="str">
        <f>IF(AND(N12&gt;=17,N12&lt;=21),N12,"")</f>
        <v/>
      </c>
      <c r="L14" s="80"/>
      <c r="M14" s="80"/>
      <c r="N14" s="42" t="str">
        <f>IF(E14&lt;&gt;"",E14,IF(G14&lt;&gt;"",G14,IF(I14&lt;&gt;"",I14,IF(K14&lt;&gt;"",K14,""))))</f>
        <v/>
      </c>
    </row>
    <row r="15" spans="1:16" ht="40" customHeight="1">
      <c r="A15" s="124" t="s">
        <v>90</v>
      </c>
      <c r="B15" s="124" t="s">
        <v>93</v>
      </c>
      <c r="C15" s="62" t="s">
        <v>12</v>
      </c>
      <c r="D15" s="61" t="s">
        <v>32</v>
      </c>
      <c r="E15" s="81"/>
      <c r="F15" s="61" t="s">
        <v>20</v>
      </c>
      <c r="G15" s="82"/>
      <c r="H15" s="61" t="s">
        <v>52</v>
      </c>
      <c r="I15" s="82"/>
      <c r="J15" s="61" t="s">
        <v>33</v>
      </c>
      <c r="K15" s="82"/>
      <c r="L15" s="69" t="str">
        <f>IF(AND(K15&lt;&gt;"",K16&lt;&gt;""),21,IF($E15&lt;&gt;"",2,IF($G15&lt;&gt;"",7.5,IF($I15&lt;&gt;"",13.5,IF($K15&lt;&gt;"",19,"")))))</f>
        <v/>
      </c>
      <c r="M15" s="70" t="str">
        <f>IF(L15&lt;=4,4,IF(AND(L15&gt;=5,L15&lt;=10),5,IF(AND(L15&gt;=11,L15&lt;=16),5,IF(AND(L15&gt;=17,L15&lt;=21),4,""))))</f>
        <v/>
      </c>
      <c r="N15" s="132" t="str">
        <f>IF(OR(L15="",M15="",L16="",M16=""),"",ROUND((L15*M15+L16*M16)/(M15+M16),0))</f>
        <v/>
      </c>
      <c r="P15" s="5" t="e">
        <f>N17/MID(J17,8,2)</f>
        <v>#VALUE!</v>
      </c>
    </row>
    <row r="16" spans="1:16" ht="33" customHeight="1">
      <c r="A16" s="125"/>
      <c r="B16" s="125"/>
      <c r="C16" s="34" t="s">
        <v>13</v>
      </c>
      <c r="D16" s="61" t="s">
        <v>28</v>
      </c>
      <c r="E16" s="78"/>
      <c r="F16" s="61" t="s">
        <v>36</v>
      </c>
      <c r="G16" s="79"/>
      <c r="H16" s="61" t="s">
        <v>53</v>
      </c>
      <c r="I16" s="79"/>
      <c r="J16" s="61" t="s">
        <v>34</v>
      </c>
      <c r="K16" s="79"/>
      <c r="L16" s="69" t="str">
        <f>IF(AND(K15&lt;&gt;"",K16&lt;&gt;""),21,IF($E16&lt;&gt;"",2,IF($G16&lt;&gt;"",7.5,IF($I16&lt;&gt;"",13.5,IF($K16&lt;&gt;"",19,"")))))</f>
        <v/>
      </c>
      <c r="M16" s="70" t="str">
        <f>IF(L16&lt;=4,4,IF(AND(L16&gt;=5,L16&lt;=10),5,IF(AND(L16&gt;=11,L16&lt;=16),5,IF(AND(L16&gt;=17,L16&lt;=21),4,""))))</f>
        <v/>
      </c>
      <c r="N16" s="133"/>
    </row>
    <row r="17" spans="1:16" ht="18.75" customHeight="1">
      <c r="A17" s="15"/>
      <c r="B17" s="8"/>
      <c r="C17" s="9"/>
      <c r="D17" s="75" t="s">
        <v>62</v>
      </c>
      <c r="E17" s="37" t="str">
        <f>IF(N15&lt;=4,N15,"")</f>
        <v/>
      </c>
      <c r="F17" s="75" t="s">
        <v>66</v>
      </c>
      <c r="G17" s="37" t="str">
        <f>IF(AND(N15&gt;=5,N15&lt;=10),N15,"")</f>
        <v/>
      </c>
      <c r="H17" s="75" t="s">
        <v>67</v>
      </c>
      <c r="I17" s="37" t="str">
        <f>IF(AND(N15&gt;=11,N15&lt;=16),N15,"")</f>
        <v/>
      </c>
      <c r="J17" s="75" t="s">
        <v>68</v>
      </c>
      <c r="K17" s="37" t="str">
        <f>IF(AND(N15&gt;=17,N15&lt;=21),N15,"")</f>
        <v/>
      </c>
      <c r="L17" s="80" t="str">
        <f t="shared" ref="L17" si="1">IF($E17&lt;&gt;"",2,IF($G17&lt;&gt;"",8,IF($I17&lt;&gt;"",13,IF($K17&lt;&gt;"",18,""))))</f>
        <v/>
      </c>
      <c r="M17" s="80" t="str">
        <f t="shared" ref="M17" si="2">IF(L17&lt;=4,4,IF(AND(L17&gt;=5,L17&lt;=10),5,IF(AND(L17&gt;=10,L17&lt;=16),5,IF(AND(L17&gt;=17,L17&lt;=21),4,""))))</f>
        <v/>
      </c>
      <c r="N17" s="42" t="str">
        <f>IF(E17&lt;&gt;"",E17,IF(G17&lt;&gt;"",G17,IF(I17&lt;&gt;"",I17,IF(K17&lt;&gt;"",K17,""))))</f>
        <v/>
      </c>
    </row>
    <row r="18" spans="1:16" ht="28.5" customHeight="1">
      <c r="A18" s="118" t="s">
        <v>18</v>
      </c>
      <c r="B18" s="123"/>
      <c r="C18" s="34" t="s">
        <v>14</v>
      </c>
      <c r="D18" s="61" t="s">
        <v>32</v>
      </c>
      <c r="E18" s="81"/>
      <c r="F18" s="61" t="s">
        <v>20</v>
      </c>
      <c r="G18" s="82"/>
      <c r="H18" s="61" t="s">
        <v>52</v>
      </c>
      <c r="I18" s="82"/>
      <c r="J18" s="61" t="s">
        <v>33</v>
      </c>
      <c r="K18" s="82"/>
      <c r="L18" s="69" t="str">
        <f>IF(AND($K$18&lt;&gt;"",$K$19&lt;&gt;"",$K$20&lt;&gt;""),15,IF($E18&lt;&gt;"",1.5,IF($G18&lt;&gt;"",5.5,IF($I18&lt;&gt;"",9.5,IF($K18&lt;&gt;"",14,"")))))</f>
        <v/>
      </c>
      <c r="M18" s="70" t="str">
        <f>IF(L18&lt;=3,3,IF(AND(L18&gt;=4,L18&lt;=7),3,IF(AND(L18&gt;=8,L18&lt;=11),3,IF(AND(L18&gt;=12,L18&lt;=15),3,""))))</f>
        <v/>
      </c>
      <c r="N18" s="132" t="str">
        <f>IF(OR(L18="",M18="",L19="",M19="",L20="",M20=""),"",ROUND((L18*M18+L19*M19+L20*M20)/(M18+M19+M20),0))</f>
        <v/>
      </c>
      <c r="P18" s="5" t="e">
        <f>N21/MID(J21,8,2)</f>
        <v>#VALUE!</v>
      </c>
    </row>
    <row r="19" spans="1:16" ht="28">
      <c r="A19" s="119"/>
      <c r="B19" s="123"/>
      <c r="C19" s="34" t="s">
        <v>15</v>
      </c>
      <c r="D19" s="61" t="s">
        <v>54</v>
      </c>
      <c r="E19" s="71"/>
      <c r="F19" s="61" t="s">
        <v>27</v>
      </c>
      <c r="G19" s="72"/>
      <c r="H19" s="61" t="s">
        <v>30</v>
      </c>
      <c r="I19" s="72"/>
      <c r="J19" s="61" t="s">
        <v>30</v>
      </c>
      <c r="K19" s="72"/>
      <c r="L19" s="69" t="str">
        <f t="shared" ref="L19:L20" si="3">IF(AND($K$18&lt;&gt;"",$K$19&lt;&gt;"",$K$20&lt;&gt;""),15,IF($E19&lt;&gt;"",1.5,IF($G19&lt;&gt;"",5.5,IF($I19&lt;&gt;"",9.5,IF($K19&lt;&gt;"",14,"")))))</f>
        <v/>
      </c>
      <c r="M19" s="70" t="str">
        <f t="shared" ref="M19:M20" si="4">IF(L19&lt;=3,3,IF(AND(L19&gt;=4,L19&lt;=7),3,IF(AND(L19&gt;=8,L19&lt;=11),3,IF(AND(L19&gt;=12,L19&lt;=15),3,""))))</f>
        <v/>
      </c>
      <c r="N19" s="132"/>
    </row>
    <row r="20" spans="1:16" ht="26" customHeight="1">
      <c r="A20" s="120"/>
      <c r="B20" s="123"/>
      <c r="C20" s="62" t="s">
        <v>16</v>
      </c>
      <c r="D20" s="61" t="s">
        <v>28</v>
      </c>
      <c r="E20" s="78"/>
      <c r="F20" s="61" t="s">
        <v>20</v>
      </c>
      <c r="G20" s="79"/>
      <c r="H20" s="61" t="s">
        <v>55</v>
      </c>
      <c r="I20" s="79"/>
      <c r="J20" s="61" t="s">
        <v>56</v>
      </c>
      <c r="K20" s="79"/>
      <c r="L20" s="69" t="str">
        <f t="shared" si="3"/>
        <v/>
      </c>
      <c r="M20" s="70" t="str">
        <f t="shared" si="4"/>
        <v/>
      </c>
      <c r="N20" s="133"/>
    </row>
    <row r="21" spans="1:16">
      <c r="A21" s="83"/>
      <c r="B21" s="83"/>
      <c r="C21" s="83"/>
      <c r="D21" s="84" t="s">
        <v>70</v>
      </c>
      <c r="E21" s="37" t="str">
        <f>IF(N18&lt;=3,N18,"")</f>
        <v/>
      </c>
      <c r="F21" s="75" t="s">
        <v>71</v>
      </c>
      <c r="G21" s="37" t="str">
        <f>IF(AND(N18&gt;=4,N18&lt;=7),N18,"")</f>
        <v/>
      </c>
      <c r="H21" s="75" t="s">
        <v>72</v>
      </c>
      <c r="I21" s="37" t="str">
        <f>IF(AND(N18&gt;=8,N18&lt;=11),N18,"")</f>
        <v/>
      </c>
      <c r="J21" s="75" t="s">
        <v>73</v>
      </c>
      <c r="K21" s="37" t="str">
        <f>IF(AND(N18&gt;=12,N18&lt;=15),N18,"")</f>
        <v/>
      </c>
      <c r="L21" s="80"/>
      <c r="M21" s="80"/>
      <c r="N21" s="42" t="str">
        <f>IF(E21&lt;&gt;"",E21,IF(G21&lt;&gt;"",G21,IF(I21&lt;&gt;"",I21,IF(K21&lt;&gt;"",K21,""))))</f>
        <v/>
      </c>
    </row>
    <row r="22" spans="1:16" ht="14.25" customHeight="1">
      <c r="A22" s="85"/>
      <c r="B22" s="85"/>
      <c r="C22" s="85"/>
      <c r="D22" s="86"/>
      <c r="E22" s="85"/>
      <c r="F22" s="87"/>
      <c r="G22" s="85"/>
      <c r="H22" s="87"/>
      <c r="I22" s="87"/>
      <c r="J22" s="130"/>
      <c r="K22" s="131"/>
      <c r="L22" s="73"/>
      <c r="M22" s="74"/>
      <c r="N22" s="88" t="str">
        <f>IF(OR(N11="",N14="",N17="",N21=""),"",ROUND(SUM(N11,N14,N17,N21),0))</f>
        <v/>
      </c>
    </row>
    <row r="23" spans="1:16">
      <c r="A23" s="89" t="s">
        <v>77</v>
      </c>
      <c r="B23" s="89" t="s">
        <v>76</v>
      </c>
      <c r="C23" s="85"/>
      <c r="D23" s="86"/>
      <c r="E23" s="85"/>
      <c r="F23" s="16"/>
      <c r="G23" s="85"/>
      <c r="H23" s="16"/>
      <c r="I23" s="87"/>
      <c r="J23" s="130" t="s">
        <v>51</v>
      </c>
      <c r="K23" s="130"/>
      <c r="L23" s="73"/>
      <c r="M23" s="74"/>
      <c r="N23" s="90" t="str">
        <f>IF(N22&lt;=2,1,IF(AND(N22&gt;=3,N22&lt;=4),2,IF(AND(N22&gt;=5,N22&lt;=8),3,IF(AND(N22&gt;=9,N22&lt;=12),4,IF(AND(N22&gt;=13,N22&lt;=16),5,IF(AND(N22&gt;=17,N22&lt;=21),6,IF(AND(N22&gt;=22,N22&lt;=26),7,IF(AND(N22&gt;=27,N22&lt;=31),8,IF(AND(N22&gt;=32,N22&lt;=36),9,IF(AND(N22&gt;=37,N22&lt;=42),10,IF(AND(N22&gt;=43,N22&lt;=48),11,IF(AND(N22&gt;=49,N22&lt;=54),12,IF(AND(N22&gt;=55,N22&lt;=61),13,IF(AND(N22&gt;=62,N22&lt;=68),14,IF(AND(N22&gt;=69,N22&lt;=75),15,"")))))))))))))))</f>
        <v/>
      </c>
    </row>
    <row r="24" spans="1:16">
      <c r="A24" s="54"/>
      <c r="B24" s="47"/>
      <c r="D24" s="1"/>
      <c r="F24" s="2"/>
      <c r="H24" s="2"/>
      <c r="J24" s="2"/>
    </row>
    <row r="25" spans="1:16">
      <c r="A25" s="17"/>
      <c r="B25" s="13"/>
      <c r="D25" s="4"/>
      <c r="E25" s="4"/>
      <c r="F25" s="4"/>
      <c r="G25" s="4"/>
      <c r="H25" s="4"/>
      <c r="I25" s="4"/>
      <c r="J25" s="4"/>
      <c r="K25" s="4"/>
      <c r="L25" s="4"/>
      <c r="M25" s="4"/>
      <c r="N25" s="4"/>
      <c r="O25" s="4"/>
      <c r="P25" s="4"/>
    </row>
    <row r="26" spans="1:16">
      <c r="A26" s="17"/>
      <c r="B26" s="4"/>
      <c r="D26" s="4"/>
      <c r="E26" s="4"/>
      <c r="F26" s="4"/>
      <c r="G26" s="4"/>
      <c r="H26" s="4"/>
      <c r="I26" s="4"/>
      <c r="J26" s="4"/>
      <c r="K26" s="4"/>
      <c r="L26" s="14"/>
      <c r="M26" s="4"/>
      <c r="N26" s="4"/>
      <c r="O26" s="4"/>
      <c r="P26" s="4"/>
    </row>
    <row r="27" spans="1:16">
      <c r="A27" s="17"/>
      <c r="D27" s="1"/>
      <c r="F27" s="2"/>
      <c r="H27" s="2"/>
      <c r="J27" s="2"/>
    </row>
    <row r="28" spans="1:16">
      <c r="A28" s="17"/>
    </row>
    <row r="29" spans="1:16">
      <c r="A29" s="17"/>
    </row>
    <row r="30" spans="1:16" ht="15" customHeight="1"/>
    <row r="31" spans="1:16" ht="84.75" customHeight="1"/>
  </sheetData>
  <mergeCells count="20">
    <mergeCell ref="A1:N3"/>
    <mergeCell ref="A5:A7"/>
    <mergeCell ref="B5:B7"/>
    <mergeCell ref="C5:C7"/>
    <mergeCell ref="D5:K5"/>
    <mergeCell ref="N5:N7"/>
    <mergeCell ref="D6:K6"/>
    <mergeCell ref="A8:A10"/>
    <mergeCell ref="B8:B9"/>
    <mergeCell ref="N8:N10"/>
    <mergeCell ref="A12:A13"/>
    <mergeCell ref="N12:N13"/>
    <mergeCell ref="J22:K22"/>
    <mergeCell ref="J23:K23"/>
    <mergeCell ref="A15:A16"/>
    <mergeCell ref="B15:B16"/>
    <mergeCell ref="N15:N16"/>
    <mergeCell ref="A18:A20"/>
    <mergeCell ref="B18:B20"/>
    <mergeCell ref="N18:N20"/>
  </mergeCells>
  <conditionalFormatting sqref="D11">
    <cfRule type="expression" dxfId="189" priority="16">
      <formula>$E$11&lt;&gt;""</formula>
    </cfRule>
    <cfRule type="expression" dxfId="188" priority="19">
      <formula>$N$8&lt;=4</formula>
    </cfRule>
  </conditionalFormatting>
  <conditionalFormatting sqref="F11">
    <cfRule type="expression" dxfId="187" priority="15">
      <formula>$G$11&lt;&gt;""</formula>
    </cfRule>
    <cfRule type="expression" dxfId="186" priority="18">
      <formula>"e($N$3&gt;=5;$N$3&lt;=9)"</formula>
    </cfRule>
  </conditionalFormatting>
  <conditionalFormatting sqref="H11">
    <cfRule type="expression" dxfId="185" priority="14">
      <formula>$I$11&lt;&gt;""</formula>
    </cfRule>
    <cfRule type="expression" dxfId="184" priority="17">
      <formula>AND(N8&gt;=10,N8&lt;=10)</formula>
    </cfRule>
  </conditionalFormatting>
  <conditionalFormatting sqref="J11">
    <cfRule type="expression" dxfId="183" priority="13">
      <formula>$K$11&lt;&gt;""</formula>
    </cfRule>
  </conditionalFormatting>
  <conditionalFormatting sqref="D14">
    <cfRule type="expression" dxfId="182" priority="12">
      <formula>$E$14&lt;&gt;""</formula>
    </cfRule>
  </conditionalFormatting>
  <conditionalFormatting sqref="F14">
    <cfRule type="expression" dxfId="181" priority="11">
      <formula>$G$14&lt;&gt;""</formula>
    </cfRule>
  </conditionalFormatting>
  <conditionalFormatting sqref="H14">
    <cfRule type="expression" dxfId="180" priority="10">
      <formula>$I$14&lt;&gt;""</formula>
    </cfRule>
  </conditionalFormatting>
  <conditionalFormatting sqref="J14">
    <cfRule type="expression" dxfId="179" priority="9">
      <formula>$K$14&lt;&gt;""</formula>
    </cfRule>
  </conditionalFormatting>
  <conditionalFormatting sqref="D17">
    <cfRule type="expression" dxfId="178" priority="8">
      <formula>$E$17&lt;&gt;""</formula>
    </cfRule>
  </conditionalFormatting>
  <conditionalFormatting sqref="F17">
    <cfRule type="expression" dxfId="177" priority="7">
      <formula>G17&lt;&gt;""</formula>
    </cfRule>
  </conditionalFormatting>
  <conditionalFormatting sqref="H17">
    <cfRule type="expression" dxfId="176" priority="6">
      <formula>$I$17&lt;&gt;""</formula>
    </cfRule>
  </conditionalFormatting>
  <conditionalFormatting sqref="J17">
    <cfRule type="expression" dxfId="175" priority="5">
      <formula>$K$17&lt;&gt;""</formula>
    </cfRule>
  </conditionalFormatting>
  <conditionalFormatting sqref="D21">
    <cfRule type="expression" dxfId="174" priority="4">
      <formula>$E$21&lt;&gt;""</formula>
    </cfRule>
  </conditionalFormatting>
  <conditionalFormatting sqref="F21">
    <cfRule type="expression" dxfId="173" priority="3">
      <formula>$G$21&lt;&gt;""</formula>
    </cfRule>
  </conditionalFormatting>
  <conditionalFormatting sqref="H21">
    <cfRule type="expression" dxfId="172" priority="2">
      <formula>$I$21&lt;&gt;""</formula>
    </cfRule>
  </conditionalFormatting>
  <conditionalFormatting sqref="J21">
    <cfRule type="expression" dxfId="171" priority="1">
      <formula>$K$21&lt;&gt;""</formula>
    </cfRule>
  </conditionalFormatting>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5" enableFormatConditionsCalculation="0"/>
  <dimension ref="A1:P31"/>
  <sheetViews>
    <sheetView showGridLines="0" workbookViewId="0">
      <selection activeCell="A5" sqref="A5:C20"/>
    </sheetView>
  </sheetViews>
  <sheetFormatPr baseColWidth="10" defaultColWidth="8.83203125" defaultRowHeight="14" outlineLevelCol="1" x14ac:dyDescent="0"/>
  <cols>
    <col min="1" max="1" width="28.33203125" style="7" customWidth="1"/>
    <col min="2" max="2" width="20.1640625" customWidth="1"/>
    <col min="3" max="3" width="26.1640625" style="7" bestFit="1" customWidth="1"/>
    <col min="4" max="4" width="16.33203125" customWidth="1"/>
    <col min="5" max="5" width="3.33203125" customWidth="1"/>
    <col min="6" max="6" width="12.6640625" customWidth="1"/>
    <col min="7" max="7" width="3.33203125" customWidth="1"/>
    <col min="8" max="8" width="17.1640625" customWidth="1"/>
    <col min="9" max="9" width="3.33203125" customWidth="1"/>
    <col min="10" max="10" width="13.1640625" customWidth="1"/>
    <col min="11" max="11" width="3.33203125" customWidth="1"/>
    <col min="12" max="12" width="6.6640625" hidden="1" customWidth="1" outlineLevel="1"/>
    <col min="13" max="13" width="4.5" hidden="1" customWidth="1" outlineLevel="1"/>
    <col min="14" max="14" width="11.5" bestFit="1" customWidth="1" collapsed="1"/>
    <col min="15" max="15" width="10" bestFit="1" customWidth="1"/>
    <col min="16" max="16" width="9.6640625" bestFit="1" customWidth="1"/>
  </cols>
  <sheetData>
    <row r="1" spans="1:16" ht="15" thickBot="1">
      <c r="A1" s="109" t="s">
        <v>74</v>
      </c>
      <c r="B1" s="109"/>
      <c r="C1" s="109"/>
      <c r="D1" s="109"/>
      <c r="E1" s="109"/>
      <c r="F1" s="109"/>
      <c r="G1" s="109"/>
      <c r="H1" s="109"/>
      <c r="I1" s="109"/>
      <c r="J1" s="109"/>
      <c r="K1" s="109"/>
      <c r="L1" s="109"/>
      <c r="M1" s="109"/>
      <c r="N1" s="109"/>
    </row>
    <row r="2" spans="1:16" ht="16" thickTop="1" thickBot="1">
      <c r="A2" s="109"/>
      <c r="B2" s="109"/>
      <c r="C2" s="109"/>
      <c r="D2" s="109"/>
      <c r="E2" s="109"/>
      <c r="F2" s="109"/>
      <c r="G2" s="109"/>
      <c r="H2" s="109"/>
      <c r="I2" s="109"/>
      <c r="J2" s="109"/>
      <c r="K2" s="109"/>
      <c r="L2" s="109"/>
      <c r="M2" s="109"/>
      <c r="N2" s="109"/>
    </row>
    <row r="3" spans="1:16" ht="15" thickTop="1">
      <c r="A3" s="110"/>
      <c r="B3" s="110"/>
      <c r="C3" s="110"/>
      <c r="D3" s="110"/>
      <c r="E3" s="110"/>
      <c r="F3" s="110"/>
      <c r="G3" s="110"/>
      <c r="H3" s="110"/>
      <c r="I3" s="110"/>
      <c r="J3" s="110"/>
      <c r="K3" s="110"/>
      <c r="L3" s="110"/>
      <c r="M3" s="110"/>
      <c r="N3" s="110"/>
    </row>
    <row r="4" spans="1:16" ht="20" thickBot="1">
      <c r="A4" s="22"/>
      <c r="B4" s="22"/>
      <c r="C4" s="22"/>
      <c r="D4" s="22"/>
      <c r="E4" s="22"/>
      <c r="F4" s="22"/>
      <c r="G4" s="22"/>
      <c r="H4" s="22"/>
      <c r="I4" s="22"/>
      <c r="J4" s="22"/>
      <c r="K4" s="22"/>
      <c r="L4" s="22"/>
      <c r="M4" s="22"/>
      <c r="N4" s="22"/>
      <c r="O4" s="23"/>
    </row>
    <row r="5" spans="1:16" ht="15" customHeight="1" thickTop="1">
      <c r="A5" s="129" t="s">
        <v>75</v>
      </c>
      <c r="B5" s="126" t="s">
        <v>94</v>
      </c>
      <c r="C5" s="107"/>
      <c r="D5" s="108" t="s">
        <v>0</v>
      </c>
      <c r="E5" s="108"/>
      <c r="F5" s="108"/>
      <c r="G5" s="108"/>
      <c r="H5" s="108"/>
      <c r="I5" s="108"/>
      <c r="J5" s="108"/>
      <c r="K5" s="108"/>
      <c r="L5" s="18" t="s">
        <v>61</v>
      </c>
      <c r="M5" s="18"/>
      <c r="N5" s="107" t="s">
        <v>61</v>
      </c>
    </row>
    <row r="6" spans="1:16">
      <c r="A6" s="127"/>
      <c r="B6" s="127"/>
      <c r="C6" s="107"/>
      <c r="D6" s="134" t="s">
        <v>1</v>
      </c>
      <c r="E6" s="135"/>
      <c r="F6" s="135"/>
      <c r="G6" s="135"/>
      <c r="H6" s="135"/>
      <c r="I6" s="135"/>
      <c r="J6" s="135"/>
      <c r="K6" s="136"/>
      <c r="L6" s="19"/>
      <c r="M6" s="19"/>
      <c r="N6" s="107"/>
      <c r="O6" s="3"/>
    </row>
    <row r="7" spans="1:16" ht="22.5" customHeight="1">
      <c r="A7" s="128"/>
      <c r="B7" s="128"/>
      <c r="C7" s="108"/>
      <c r="D7" s="63" t="s">
        <v>2</v>
      </c>
      <c r="E7" s="64"/>
      <c r="F7" s="65" t="s">
        <v>3</v>
      </c>
      <c r="G7" s="64"/>
      <c r="H7" s="65" t="s">
        <v>4</v>
      </c>
      <c r="I7" s="64"/>
      <c r="J7" s="65" t="s">
        <v>5</v>
      </c>
      <c r="K7" s="64"/>
      <c r="L7" s="66" t="s">
        <v>69</v>
      </c>
      <c r="M7" s="66" t="s">
        <v>31</v>
      </c>
      <c r="N7" s="108"/>
    </row>
    <row r="8" spans="1:16" ht="40" customHeight="1">
      <c r="A8" s="123" t="s">
        <v>6</v>
      </c>
      <c r="B8" s="124" t="s">
        <v>91</v>
      </c>
      <c r="C8" s="34" t="s">
        <v>7</v>
      </c>
      <c r="D8" s="61" t="s">
        <v>19</v>
      </c>
      <c r="E8" s="67"/>
      <c r="F8" s="61" t="s">
        <v>20</v>
      </c>
      <c r="G8" s="68"/>
      <c r="H8" s="61" t="s">
        <v>21</v>
      </c>
      <c r="I8" s="68"/>
      <c r="J8" s="61" t="s">
        <v>22</v>
      </c>
      <c r="K8" s="68"/>
      <c r="L8" s="69" t="str">
        <f>IF(AND(K8&lt;&gt;"",K9&lt;&gt;"",K10&lt;&gt;""),18,IF($E8&lt;&gt;"",2,IF($G8&lt;&gt;"",7,IF($I8&lt;&gt;"",12,IF($K8&lt;&gt;"",17,"")))))</f>
        <v/>
      </c>
      <c r="M8" s="70" t="str">
        <f>IF(L8&lt;=4,4,IF(AND(L8&gt;=5,L8&lt;=9),4,IF(AND(L8&gt;=10,L8&lt;=14),4,IF(AND(L8&gt;=15,L8&lt;=18),3,""))))</f>
        <v/>
      </c>
      <c r="N8" s="132" t="str">
        <f>IF(OR(L8="",M8="",L9="",M9="",L10="",M10=""),"",ROUND((L8*M8+L9*M9+L10*M10)/(M8+M9+M10),0))</f>
        <v/>
      </c>
      <c r="P8" s="5" t="e">
        <f>N11/MID(J11,8,2)</f>
        <v>#VALUE!</v>
      </c>
    </row>
    <row r="9" spans="1:16" ht="28.5" customHeight="1">
      <c r="A9" s="123"/>
      <c r="B9" s="125"/>
      <c r="C9" s="34" t="s">
        <v>8</v>
      </c>
      <c r="D9" s="61" t="s">
        <v>23</v>
      </c>
      <c r="E9" s="71"/>
      <c r="F9" s="61" t="s">
        <v>24</v>
      </c>
      <c r="G9" s="72"/>
      <c r="H9" s="61" t="s">
        <v>25</v>
      </c>
      <c r="I9" s="72"/>
      <c r="J9" s="61" t="s">
        <v>26</v>
      </c>
      <c r="K9" s="72"/>
      <c r="L9" s="69" t="str">
        <f>IF(AND(K8&lt;&gt;"",K9&lt;&gt;"",K10&lt;&gt;""),18,IF($E9&lt;&gt;"",2,IF($G9&lt;&gt;"",7,IF($I9&lt;&gt;"",12,IF($K9&lt;&gt;"",17,"")))))</f>
        <v/>
      </c>
      <c r="M9" s="70" t="str">
        <f t="shared" ref="M9:M10" si="0">IF(L9&lt;=4,4,IF(AND(L9&gt;=5,L9&lt;=9),4,IF(AND(L9&gt;=10,L9&lt;=14),4,IF(AND(L9&gt;=15,L9&lt;=18),3,""))))</f>
        <v/>
      </c>
      <c r="N9" s="132"/>
    </row>
    <row r="10" spans="1:16" ht="35.25" customHeight="1">
      <c r="A10" s="123"/>
      <c r="B10" s="91" t="s">
        <v>92</v>
      </c>
      <c r="C10" s="34" t="s">
        <v>9</v>
      </c>
      <c r="D10" s="61" t="s">
        <v>28</v>
      </c>
      <c r="E10" s="71"/>
      <c r="F10" s="61" t="s">
        <v>27</v>
      </c>
      <c r="G10" s="72"/>
      <c r="H10" s="61" t="s">
        <v>29</v>
      </c>
      <c r="I10" s="72"/>
      <c r="J10" s="61" t="s">
        <v>30</v>
      </c>
      <c r="K10" s="72"/>
      <c r="L10" s="69" t="str">
        <f>IF(AND(K8&lt;&gt;"",K9&lt;&gt;"",K10&lt;&gt;""),18,IF($E10&lt;&gt;"",2,IF($G10&lt;&gt;"",7,IF($I10&lt;&gt;"",12,IF($K10&lt;&gt;"",17,"")))))</f>
        <v/>
      </c>
      <c r="M10" s="70" t="str">
        <f t="shared" si="0"/>
        <v/>
      </c>
      <c r="N10" s="133"/>
    </row>
    <row r="11" spans="1:16" ht="23.25" customHeight="1">
      <c r="A11" s="15"/>
      <c r="B11" s="8"/>
      <c r="C11" s="9"/>
      <c r="D11" s="75" t="s">
        <v>62</v>
      </c>
      <c r="E11" s="36" t="str">
        <f>IF(N8&lt;=4,N8,"")</f>
        <v/>
      </c>
      <c r="F11" s="76" t="s">
        <v>63</v>
      </c>
      <c r="G11" s="37" t="str">
        <f>IF(AND(N8&gt;=5,N8&lt;=9),N8,"")</f>
        <v/>
      </c>
      <c r="H11" s="75" t="s">
        <v>64</v>
      </c>
      <c r="I11" s="37" t="str">
        <f>IF(AND(N8&gt;=10,N8&lt;=14),N8,"")</f>
        <v/>
      </c>
      <c r="J11" s="75" t="s">
        <v>65</v>
      </c>
      <c r="K11" s="37" t="str">
        <f>IF(AND(N8&gt;=15,N8&lt;=18),N8,"")</f>
        <v/>
      </c>
      <c r="L11" s="77"/>
      <c r="M11" s="77"/>
      <c r="N11" s="42" t="str">
        <f>IF(E11&lt;&gt;"",E11,IF(G11&lt;&gt;"",G11,IF(I11&lt;&gt;"",I11,IF(K11&lt;&gt;"",K11,""))))</f>
        <v/>
      </c>
    </row>
    <row r="12" spans="1:16" ht="32.25" customHeight="1">
      <c r="A12" s="121" t="s">
        <v>17</v>
      </c>
      <c r="B12" s="92" t="s">
        <v>95</v>
      </c>
      <c r="C12" s="34" t="s">
        <v>10</v>
      </c>
      <c r="D12" s="61" t="s">
        <v>32</v>
      </c>
      <c r="E12" s="71"/>
      <c r="F12" s="61" t="s">
        <v>20</v>
      </c>
      <c r="G12" s="72"/>
      <c r="H12" s="61" t="s">
        <v>21</v>
      </c>
      <c r="I12" s="72"/>
      <c r="J12" s="61" t="s">
        <v>33</v>
      </c>
      <c r="K12" s="72"/>
      <c r="L12" s="69" t="str">
        <f>IF(AND(K12&lt;&gt;"",K13&lt;&gt;""),21,IF($E12&lt;&gt;"",2,IF($G12&lt;&gt;"",7.5,IF($I12&lt;&gt;"",13.5,IF($K12&lt;&gt;"",19,"")))))</f>
        <v/>
      </c>
      <c r="M12" s="70" t="str">
        <f>IF(L12&lt;=4,4,IF(AND(L12&gt;=5,L12&lt;=10),5,IF(AND(L12&gt;=11,L12&lt;=16),5,IF(AND(L12&gt;=17,L12&lt;=21),4,""))))</f>
        <v/>
      </c>
      <c r="N12" s="132" t="str">
        <f>IF(OR(L12="",M12="",L13="",M13=""),"",ROUND((L12*M12+L13*M13)/(M12+M13),0))</f>
        <v/>
      </c>
      <c r="P12" s="5" t="e">
        <f>N14/MID(J14,8,2)</f>
        <v>#VALUE!</v>
      </c>
    </row>
    <row r="13" spans="1:16" ht="32.25" customHeight="1">
      <c r="A13" s="122"/>
      <c r="B13" s="93" t="s">
        <v>96</v>
      </c>
      <c r="C13" s="62" t="s">
        <v>11</v>
      </c>
      <c r="D13" s="61" t="s">
        <v>28</v>
      </c>
      <c r="E13" s="78"/>
      <c r="F13" s="61" t="s">
        <v>36</v>
      </c>
      <c r="G13" s="79"/>
      <c r="H13" s="61" t="s">
        <v>35</v>
      </c>
      <c r="I13" s="79"/>
      <c r="J13" s="61" t="s">
        <v>34</v>
      </c>
      <c r="K13" s="79"/>
      <c r="L13" s="69" t="str">
        <f>IF(AND(K12&lt;&gt;"",K13&lt;&gt;""),21,IF($E13&lt;&gt;"",2,IF($G13&lt;&gt;"",7.5,IF($I13&lt;&gt;"",13.5,IF($K13&lt;&gt;"",19,"")))))</f>
        <v/>
      </c>
      <c r="M13" s="70" t="str">
        <f>IF(L13&lt;=4,4,IF(AND(L13&gt;=5,L13&lt;=10),5,IF(AND(L13&gt;=11,L13&lt;=16),5,IF(AND(L13&gt;=17,L13&lt;=21),4,""))))</f>
        <v/>
      </c>
      <c r="N13" s="133"/>
    </row>
    <row r="14" spans="1:16" ht="19.5" customHeight="1">
      <c r="A14" s="15"/>
      <c r="B14" s="8"/>
      <c r="C14" s="9"/>
      <c r="D14" s="75" t="s">
        <v>62</v>
      </c>
      <c r="E14" s="37" t="str">
        <f>IF(N12&lt;=4,N12,"")</f>
        <v/>
      </c>
      <c r="F14" s="75" t="s">
        <v>66</v>
      </c>
      <c r="G14" s="37" t="str">
        <f>IF(AND(N12&gt;=5,N12&lt;=10),N12,"")</f>
        <v/>
      </c>
      <c r="H14" s="75" t="s">
        <v>67</v>
      </c>
      <c r="I14" s="37" t="str">
        <f>IF(AND(N12&gt;=11,N12&lt;=16),N12,"")</f>
        <v/>
      </c>
      <c r="J14" s="75" t="s">
        <v>68</v>
      </c>
      <c r="K14" s="37" t="str">
        <f>IF(AND(N12&gt;=17,N12&lt;=21),N12,"")</f>
        <v/>
      </c>
      <c r="L14" s="80"/>
      <c r="M14" s="80"/>
      <c r="N14" s="42" t="str">
        <f>IF(E14&lt;&gt;"",E14,IF(G14&lt;&gt;"",G14,IF(I14&lt;&gt;"",I14,IF(K14&lt;&gt;"",K14,""))))</f>
        <v/>
      </c>
    </row>
    <row r="15" spans="1:16" ht="40" customHeight="1">
      <c r="A15" s="124" t="s">
        <v>90</v>
      </c>
      <c r="B15" s="124" t="s">
        <v>93</v>
      </c>
      <c r="C15" s="62" t="s">
        <v>12</v>
      </c>
      <c r="D15" s="61" t="s">
        <v>32</v>
      </c>
      <c r="E15" s="81"/>
      <c r="F15" s="61" t="s">
        <v>20</v>
      </c>
      <c r="G15" s="82"/>
      <c r="H15" s="61" t="s">
        <v>52</v>
      </c>
      <c r="I15" s="82"/>
      <c r="J15" s="61" t="s">
        <v>33</v>
      </c>
      <c r="K15" s="82"/>
      <c r="L15" s="69" t="str">
        <f>IF(AND(K15&lt;&gt;"",K16&lt;&gt;""),21,IF($E15&lt;&gt;"",2,IF($G15&lt;&gt;"",7.5,IF($I15&lt;&gt;"",13.5,IF($K15&lt;&gt;"",19,"")))))</f>
        <v/>
      </c>
      <c r="M15" s="70" t="str">
        <f>IF(L15&lt;=4,4,IF(AND(L15&gt;=5,L15&lt;=10),5,IF(AND(L15&gt;=11,L15&lt;=16),5,IF(AND(L15&gt;=17,L15&lt;=21),4,""))))</f>
        <v/>
      </c>
      <c r="N15" s="132" t="str">
        <f>IF(OR(L15="",M15="",L16="",M16=""),"",ROUND((L15*M15+L16*M16)/(M15+M16),0))</f>
        <v/>
      </c>
      <c r="P15" s="5" t="e">
        <f>N17/MID(J17,8,2)</f>
        <v>#VALUE!</v>
      </c>
    </row>
    <row r="16" spans="1:16" ht="33" customHeight="1">
      <c r="A16" s="125"/>
      <c r="B16" s="125"/>
      <c r="C16" s="34" t="s">
        <v>13</v>
      </c>
      <c r="D16" s="61" t="s">
        <v>28</v>
      </c>
      <c r="E16" s="78"/>
      <c r="F16" s="61" t="s">
        <v>36</v>
      </c>
      <c r="G16" s="79"/>
      <c r="H16" s="61" t="s">
        <v>53</v>
      </c>
      <c r="I16" s="79"/>
      <c r="J16" s="61" t="s">
        <v>34</v>
      </c>
      <c r="K16" s="79"/>
      <c r="L16" s="69" t="str">
        <f>IF(AND(K15&lt;&gt;"",K16&lt;&gt;""),21,IF($E16&lt;&gt;"",2,IF($G16&lt;&gt;"",7.5,IF($I16&lt;&gt;"",13.5,IF($K16&lt;&gt;"",19,"")))))</f>
        <v/>
      </c>
      <c r="M16" s="70" t="str">
        <f>IF(L16&lt;=4,4,IF(AND(L16&gt;=5,L16&lt;=10),5,IF(AND(L16&gt;=11,L16&lt;=16),5,IF(AND(L16&gt;=17,L16&lt;=21),4,""))))</f>
        <v/>
      </c>
      <c r="N16" s="133"/>
    </row>
    <row r="17" spans="1:16" ht="18.75" customHeight="1">
      <c r="A17" s="15"/>
      <c r="B17" s="8"/>
      <c r="C17" s="9"/>
      <c r="D17" s="75" t="s">
        <v>62</v>
      </c>
      <c r="E17" s="37" t="str">
        <f>IF(N15&lt;=4,N15,"")</f>
        <v/>
      </c>
      <c r="F17" s="75" t="s">
        <v>66</v>
      </c>
      <c r="G17" s="37" t="str">
        <f>IF(AND(N15&gt;=5,N15&lt;=10),N15,"")</f>
        <v/>
      </c>
      <c r="H17" s="75" t="s">
        <v>67</v>
      </c>
      <c r="I17" s="37" t="str">
        <f>IF(AND(N15&gt;=11,N15&lt;=16),N15,"")</f>
        <v/>
      </c>
      <c r="J17" s="75" t="s">
        <v>68</v>
      </c>
      <c r="K17" s="37" t="str">
        <f>IF(AND(N15&gt;=17,N15&lt;=21),N15,"")</f>
        <v/>
      </c>
      <c r="L17" s="80" t="str">
        <f t="shared" ref="L17" si="1">IF($E17&lt;&gt;"",2,IF($G17&lt;&gt;"",8,IF($I17&lt;&gt;"",13,IF($K17&lt;&gt;"",18,""))))</f>
        <v/>
      </c>
      <c r="M17" s="80" t="str">
        <f t="shared" ref="M17" si="2">IF(L17&lt;=4,4,IF(AND(L17&gt;=5,L17&lt;=10),5,IF(AND(L17&gt;=10,L17&lt;=16),5,IF(AND(L17&gt;=17,L17&lt;=21),4,""))))</f>
        <v/>
      </c>
      <c r="N17" s="42" t="str">
        <f>IF(E17&lt;&gt;"",E17,IF(G17&lt;&gt;"",G17,IF(I17&lt;&gt;"",I17,IF(K17&lt;&gt;"",K17,""))))</f>
        <v/>
      </c>
    </row>
    <row r="18" spans="1:16" ht="28.5" customHeight="1">
      <c r="A18" s="118" t="s">
        <v>18</v>
      </c>
      <c r="B18" s="123"/>
      <c r="C18" s="34" t="s">
        <v>14</v>
      </c>
      <c r="D18" s="61" t="s">
        <v>32</v>
      </c>
      <c r="E18" s="81"/>
      <c r="F18" s="61" t="s">
        <v>20</v>
      </c>
      <c r="G18" s="82"/>
      <c r="H18" s="61" t="s">
        <v>52</v>
      </c>
      <c r="I18" s="82"/>
      <c r="J18" s="61" t="s">
        <v>33</v>
      </c>
      <c r="K18" s="82"/>
      <c r="L18" s="69" t="str">
        <f>IF(AND($K$18&lt;&gt;"",$K$19&lt;&gt;"",$K$20&lt;&gt;""),15,IF($E18&lt;&gt;"",1.5,IF($G18&lt;&gt;"",5.5,IF($I18&lt;&gt;"",9.5,IF($K18&lt;&gt;"",14,"")))))</f>
        <v/>
      </c>
      <c r="M18" s="70" t="str">
        <f>IF(L18&lt;=3,3,IF(AND(L18&gt;=4,L18&lt;=7),3,IF(AND(L18&gt;=8,L18&lt;=11),3,IF(AND(L18&gt;=12,L18&lt;=15),3,""))))</f>
        <v/>
      </c>
      <c r="N18" s="132" t="str">
        <f>IF(OR(L18="",M18="",L19="",M19="",L20="",M20=""),"",ROUND((L18*M18+L19*M19+L20*M20)/(M18+M19+M20),0))</f>
        <v/>
      </c>
      <c r="P18" s="5" t="e">
        <f>N21/MID(J21,8,2)</f>
        <v>#VALUE!</v>
      </c>
    </row>
    <row r="19" spans="1:16" ht="28">
      <c r="A19" s="119"/>
      <c r="B19" s="123"/>
      <c r="C19" s="34" t="s">
        <v>15</v>
      </c>
      <c r="D19" s="61" t="s">
        <v>54</v>
      </c>
      <c r="E19" s="71"/>
      <c r="F19" s="61" t="s">
        <v>27</v>
      </c>
      <c r="G19" s="72"/>
      <c r="H19" s="61" t="s">
        <v>30</v>
      </c>
      <c r="I19" s="72"/>
      <c r="J19" s="61" t="s">
        <v>30</v>
      </c>
      <c r="K19" s="72"/>
      <c r="L19" s="69" t="str">
        <f t="shared" ref="L19:L20" si="3">IF(AND($K$18&lt;&gt;"",$K$19&lt;&gt;"",$K$20&lt;&gt;""),15,IF($E19&lt;&gt;"",1.5,IF($G19&lt;&gt;"",5.5,IF($I19&lt;&gt;"",9.5,IF($K19&lt;&gt;"",14,"")))))</f>
        <v/>
      </c>
      <c r="M19" s="70" t="str">
        <f t="shared" ref="M19:M20" si="4">IF(L19&lt;=3,3,IF(AND(L19&gt;=4,L19&lt;=7),3,IF(AND(L19&gt;=8,L19&lt;=11),3,IF(AND(L19&gt;=12,L19&lt;=15),3,""))))</f>
        <v/>
      </c>
      <c r="N19" s="132"/>
    </row>
    <row r="20" spans="1:16" ht="26" customHeight="1">
      <c r="A20" s="120"/>
      <c r="B20" s="123"/>
      <c r="C20" s="62" t="s">
        <v>16</v>
      </c>
      <c r="D20" s="61" t="s">
        <v>28</v>
      </c>
      <c r="E20" s="78"/>
      <c r="F20" s="61" t="s">
        <v>20</v>
      </c>
      <c r="G20" s="79"/>
      <c r="H20" s="61" t="s">
        <v>55</v>
      </c>
      <c r="I20" s="79"/>
      <c r="J20" s="61" t="s">
        <v>56</v>
      </c>
      <c r="K20" s="79"/>
      <c r="L20" s="69" t="str">
        <f t="shared" si="3"/>
        <v/>
      </c>
      <c r="M20" s="70" t="str">
        <f t="shared" si="4"/>
        <v/>
      </c>
      <c r="N20" s="133"/>
    </row>
    <row r="21" spans="1:16">
      <c r="A21" s="83"/>
      <c r="B21" s="83"/>
      <c r="C21" s="83"/>
      <c r="D21" s="84" t="s">
        <v>70</v>
      </c>
      <c r="E21" s="37" t="str">
        <f>IF(N18&lt;=3,N18,"")</f>
        <v/>
      </c>
      <c r="F21" s="75" t="s">
        <v>71</v>
      </c>
      <c r="G21" s="37" t="str">
        <f>IF(AND(N18&gt;=4,N18&lt;=7),N18,"")</f>
        <v/>
      </c>
      <c r="H21" s="75" t="s">
        <v>72</v>
      </c>
      <c r="I21" s="37" t="str">
        <f>IF(AND(N18&gt;=8,N18&lt;=11),N18,"")</f>
        <v/>
      </c>
      <c r="J21" s="75" t="s">
        <v>73</v>
      </c>
      <c r="K21" s="37" t="str">
        <f>IF(AND(N18&gt;=12,N18&lt;=15),N18,"")</f>
        <v/>
      </c>
      <c r="L21" s="80"/>
      <c r="M21" s="80"/>
      <c r="N21" s="42" t="str">
        <f>IF(E21&lt;&gt;"",E21,IF(G21&lt;&gt;"",G21,IF(I21&lt;&gt;"",I21,IF(K21&lt;&gt;"",K21,""))))</f>
        <v/>
      </c>
    </row>
    <row r="22" spans="1:16" ht="14.25" customHeight="1">
      <c r="A22" s="85"/>
      <c r="B22" s="85"/>
      <c r="C22" s="85"/>
      <c r="D22" s="86"/>
      <c r="E22" s="85"/>
      <c r="F22" s="87"/>
      <c r="G22" s="85"/>
      <c r="H22" s="87"/>
      <c r="I22" s="87"/>
      <c r="J22" s="130" t="s">
        <v>37</v>
      </c>
      <c r="K22" s="131"/>
      <c r="L22" s="73"/>
      <c r="M22" s="74"/>
      <c r="N22" s="88" t="str">
        <f>IF(OR(N11="",N14="",N17="",N21=""),"",ROUND(SUM(N11,N14,N17,N21),0))</f>
        <v/>
      </c>
    </row>
    <row r="23" spans="1:16">
      <c r="A23" s="89" t="s">
        <v>77</v>
      </c>
      <c r="B23" s="89" t="s">
        <v>76</v>
      </c>
      <c r="C23" s="85"/>
      <c r="D23" s="86"/>
      <c r="E23" s="85"/>
      <c r="F23" s="16"/>
      <c r="G23" s="85"/>
      <c r="H23" s="16"/>
      <c r="I23" s="87"/>
      <c r="J23" s="130"/>
      <c r="K23" s="130"/>
      <c r="L23" s="73"/>
      <c r="M23" s="74"/>
      <c r="N23" s="90" t="str">
        <f>IF(N22&lt;=2,1,IF(AND(N22&gt;=3,N22&lt;=4),2,IF(AND(N22&gt;=5,N22&lt;=8),3,IF(AND(N22&gt;=9,N22&lt;=12),4,IF(AND(N22&gt;=13,N22&lt;=16),5,IF(AND(N22&gt;=17,N22&lt;=21),6,IF(AND(N22&gt;=22,N22&lt;=26),7,IF(AND(N22&gt;=27,N22&lt;=31),8,IF(AND(N22&gt;=32,N22&lt;=36),9,IF(AND(N22&gt;=37,N22&lt;=42),10,IF(AND(N22&gt;=43,N22&lt;=48),11,IF(AND(N22&gt;=49,N22&lt;=54),12,IF(AND(N22&gt;=55,N22&lt;=61),13,IF(AND(N22&gt;=62,N22&lt;=68),14,IF(AND(N22&gt;=69,N22&lt;=75),15,"")))))))))))))))</f>
        <v/>
      </c>
    </row>
    <row r="24" spans="1:16">
      <c r="A24" s="54"/>
      <c r="B24" s="47"/>
      <c r="D24" s="1"/>
      <c r="F24" s="2"/>
      <c r="H24" s="2"/>
      <c r="J24" s="2"/>
    </row>
    <row r="25" spans="1:16">
      <c r="A25" s="17"/>
      <c r="B25" s="13"/>
      <c r="D25" s="4"/>
      <c r="E25" s="4"/>
      <c r="F25" s="4"/>
      <c r="G25" s="4"/>
      <c r="H25" s="4"/>
      <c r="I25" s="4"/>
      <c r="J25" s="4"/>
      <c r="K25" s="4"/>
      <c r="L25" s="4"/>
      <c r="M25" s="4"/>
      <c r="N25" s="4"/>
      <c r="O25" s="4"/>
      <c r="P25" s="4"/>
    </row>
    <row r="26" spans="1:16">
      <c r="A26" s="17"/>
      <c r="B26" s="4"/>
      <c r="D26" s="4"/>
      <c r="E26" s="4"/>
      <c r="F26" s="4"/>
      <c r="G26" s="4"/>
      <c r="H26" s="4"/>
      <c r="I26" s="4"/>
      <c r="J26" s="4"/>
      <c r="K26" s="4"/>
      <c r="L26" s="14"/>
      <c r="M26" s="4"/>
      <c r="N26" s="4"/>
      <c r="O26" s="4"/>
      <c r="P26" s="4"/>
    </row>
    <row r="27" spans="1:16">
      <c r="A27" s="17"/>
      <c r="D27" s="1"/>
      <c r="F27" s="2"/>
      <c r="H27" s="2"/>
      <c r="J27" s="2"/>
    </row>
    <row r="28" spans="1:16">
      <c r="A28" s="17"/>
    </row>
    <row r="29" spans="1:16">
      <c r="A29" s="17"/>
    </row>
    <row r="30" spans="1:16" ht="15" customHeight="1"/>
    <row r="31" spans="1:16" ht="84.75" customHeight="1"/>
  </sheetData>
  <mergeCells count="20">
    <mergeCell ref="A1:N3"/>
    <mergeCell ref="A5:A7"/>
    <mergeCell ref="B5:B7"/>
    <mergeCell ref="C5:C7"/>
    <mergeCell ref="D5:K5"/>
    <mergeCell ref="N5:N7"/>
    <mergeCell ref="D6:K6"/>
    <mergeCell ref="A8:A10"/>
    <mergeCell ref="B8:B9"/>
    <mergeCell ref="N8:N10"/>
    <mergeCell ref="A12:A13"/>
    <mergeCell ref="N12:N13"/>
    <mergeCell ref="J22:K22"/>
    <mergeCell ref="J23:K23"/>
    <mergeCell ref="A15:A16"/>
    <mergeCell ref="B15:B16"/>
    <mergeCell ref="N15:N16"/>
    <mergeCell ref="A18:A20"/>
    <mergeCell ref="B18:B20"/>
    <mergeCell ref="N18:N20"/>
  </mergeCells>
  <conditionalFormatting sqref="D11">
    <cfRule type="expression" dxfId="170" priority="16">
      <formula>$E$11&lt;&gt;""</formula>
    </cfRule>
    <cfRule type="expression" dxfId="169" priority="19">
      <formula>$N$8&lt;=4</formula>
    </cfRule>
  </conditionalFormatting>
  <conditionalFormatting sqref="F11">
    <cfRule type="expression" dxfId="168" priority="15">
      <formula>$G$11&lt;&gt;""</formula>
    </cfRule>
    <cfRule type="expression" dxfId="167" priority="18">
      <formula>"e($N$3&gt;=5;$N$3&lt;=9)"</formula>
    </cfRule>
  </conditionalFormatting>
  <conditionalFormatting sqref="H11">
    <cfRule type="expression" dxfId="166" priority="14">
      <formula>$I$11&lt;&gt;""</formula>
    </cfRule>
    <cfRule type="expression" dxfId="165" priority="17">
      <formula>AND(N8&gt;=10,N8&lt;=10)</formula>
    </cfRule>
  </conditionalFormatting>
  <conditionalFormatting sqref="J11">
    <cfRule type="expression" dxfId="164" priority="13">
      <formula>$K$11&lt;&gt;""</formula>
    </cfRule>
  </conditionalFormatting>
  <conditionalFormatting sqref="D14">
    <cfRule type="expression" dxfId="163" priority="12">
      <formula>$E$14&lt;&gt;""</formula>
    </cfRule>
  </conditionalFormatting>
  <conditionalFormatting sqref="F14">
    <cfRule type="expression" dxfId="162" priority="11">
      <formula>$G$14&lt;&gt;""</formula>
    </cfRule>
  </conditionalFormatting>
  <conditionalFormatting sqref="H14">
    <cfRule type="expression" dxfId="161" priority="10">
      <formula>$I$14&lt;&gt;""</formula>
    </cfRule>
  </conditionalFormatting>
  <conditionalFormatting sqref="J14">
    <cfRule type="expression" dxfId="160" priority="9">
      <formula>$K$14&lt;&gt;""</formula>
    </cfRule>
  </conditionalFormatting>
  <conditionalFormatting sqref="D17">
    <cfRule type="expression" dxfId="159" priority="8">
      <formula>$E$17&lt;&gt;""</formula>
    </cfRule>
  </conditionalFormatting>
  <conditionalFormatting sqref="F17">
    <cfRule type="expression" dxfId="158" priority="7">
      <formula>G17&lt;&gt;""</formula>
    </cfRule>
  </conditionalFormatting>
  <conditionalFormatting sqref="H17">
    <cfRule type="expression" dxfId="157" priority="6">
      <formula>$I$17&lt;&gt;""</formula>
    </cfRule>
  </conditionalFormatting>
  <conditionalFormatting sqref="J17">
    <cfRule type="expression" dxfId="156" priority="5">
      <formula>$K$17&lt;&gt;""</formula>
    </cfRule>
  </conditionalFormatting>
  <conditionalFormatting sqref="D21">
    <cfRule type="expression" dxfId="155" priority="4">
      <formula>$E$21&lt;&gt;""</formula>
    </cfRule>
  </conditionalFormatting>
  <conditionalFormatting sqref="F21">
    <cfRule type="expression" dxfId="154" priority="3">
      <formula>$G$21&lt;&gt;""</formula>
    </cfRule>
  </conditionalFormatting>
  <conditionalFormatting sqref="H21">
    <cfRule type="expression" dxfId="153" priority="2">
      <formula>$I$21&lt;&gt;""</formula>
    </cfRule>
  </conditionalFormatting>
  <conditionalFormatting sqref="J21">
    <cfRule type="expression" dxfId="152" priority="1">
      <formula>$K$21&lt;&gt;""</formula>
    </cfRule>
  </conditionalFormatting>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6" enableFormatConditionsCalculation="0"/>
  <dimension ref="A1:P31"/>
  <sheetViews>
    <sheetView showGridLines="0" workbookViewId="0">
      <selection activeCell="A5" sqref="A5:C20"/>
    </sheetView>
  </sheetViews>
  <sheetFormatPr baseColWidth="10" defaultColWidth="8.83203125" defaultRowHeight="14" outlineLevelCol="1" x14ac:dyDescent="0"/>
  <cols>
    <col min="1" max="1" width="28.33203125" style="7" customWidth="1"/>
    <col min="2" max="2" width="20.1640625" customWidth="1"/>
    <col min="3" max="3" width="26.1640625" style="7" bestFit="1" customWidth="1"/>
    <col min="4" max="4" width="16.33203125" customWidth="1"/>
    <col min="5" max="5" width="3.33203125" customWidth="1"/>
    <col min="6" max="6" width="12.6640625" customWidth="1"/>
    <col min="7" max="7" width="3.33203125" customWidth="1"/>
    <col min="8" max="8" width="17.1640625" customWidth="1"/>
    <col min="9" max="9" width="3.33203125" customWidth="1"/>
    <col min="10" max="10" width="13.1640625" customWidth="1"/>
    <col min="11" max="11" width="3.33203125" customWidth="1"/>
    <col min="12" max="12" width="6.6640625" hidden="1" customWidth="1" outlineLevel="1"/>
    <col min="13" max="13" width="4.5" hidden="1" customWidth="1" outlineLevel="1"/>
    <col min="14" max="14" width="11.5" bestFit="1" customWidth="1" collapsed="1"/>
    <col min="15" max="15" width="10" bestFit="1" customWidth="1"/>
    <col min="16" max="16" width="9.6640625" bestFit="1" customWidth="1"/>
  </cols>
  <sheetData>
    <row r="1" spans="1:16" ht="15" thickBot="1">
      <c r="A1" s="109" t="s">
        <v>74</v>
      </c>
      <c r="B1" s="109"/>
      <c r="C1" s="109"/>
      <c r="D1" s="109"/>
      <c r="E1" s="109"/>
      <c r="F1" s="109"/>
      <c r="G1" s="109"/>
      <c r="H1" s="109"/>
      <c r="I1" s="109"/>
      <c r="J1" s="109"/>
      <c r="K1" s="109"/>
      <c r="L1" s="109"/>
      <c r="M1" s="109"/>
      <c r="N1" s="109"/>
    </row>
    <row r="2" spans="1:16" ht="16" thickTop="1" thickBot="1">
      <c r="A2" s="109"/>
      <c r="B2" s="109"/>
      <c r="C2" s="109"/>
      <c r="D2" s="109"/>
      <c r="E2" s="109"/>
      <c r="F2" s="109"/>
      <c r="G2" s="109"/>
      <c r="H2" s="109"/>
      <c r="I2" s="109"/>
      <c r="J2" s="109"/>
      <c r="K2" s="109"/>
      <c r="L2" s="109"/>
      <c r="M2" s="109"/>
      <c r="N2" s="109"/>
    </row>
    <row r="3" spans="1:16" ht="15" thickTop="1">
      <c r="A3" s="110"/>
      <c r="B3" s="110"/>
      <c r="C3" s="110"/>
      <c r="D3" s="110"/>
      <c r="E3" s="110"/>
      <c r="F3" s="110"/>
      <c r="G3" s="110"/>
      <c r="H3" s="110"/>
      <c r="I3" s="110"/>
      <c r="J3" s="110"/>
      <c r="K3" s="110"/>
      <c r="L3" s="110"/>
      <c r="M3" s="110"/>
      <c r="N3" s="110"/>
    </row>
    <row r="4" spans="1:16" ht="20" thickBot="1">
      <c r="A4" s="22"/>
      <c r="B4" s="22"/>
      <c r="C4" s="22"/>
      <c r="D4" s="22"/>
      <c r="E4" s="22"/>
      <c r="F4" s="22"/>
      <c r="G4" s="22"/>
      <c r="H4" s="22"/>
      <c r="I4" s="22"/>
      <c r="J4" s="22"/>
      <c r="K4" s="22"/>
      <c r="L4" s="22"/>
      <c r="M4" s="22"/>
      <c r="N4" s="22"/>
      <c r="O4" s="23"/>
    </row>
    <row r="5" spans="1:16" ht="15" customHeight="1" thickTop="1">
      <c r="A5" s="129" t="s">
        <v>75</v>
      </c>
      <c r="B5" s="126" t="s">
        <v>94</v>
      </c>
      <c r="C5" s="107"/>
      <c r="D5" s="108" t="s">
        <v>0</v>
      </c>
      <c r="E5" s="108"/>
      <c r="F5" s="108"/>
      <c r="G5" s="108"/>
      <c r="H5" s="108"/>
      <c r="I5" s="108"/>
      <c r="J5" s="108"/>
      <c r="K5" s="108"/>
      <c r="L5" s="18" t="s">
        <v>61</v>
      </c>
      <c r="M5" s="18"/>
      <c r="N5" s="107" t="s">
        <v>61</v>
      </c>
    </row>
    <row r="6" spans="1:16">
      <c r="A6" s="127"/>
      <c r="B6" s="127"/>
      <c r="C6" s="107"/>
      <c r="D6" s="134" t="s">
        <v>1</v>
      </c>
      <c r="E6" s="135"/>
      <c r="F6" s="135"/>
      <c r="G6" s="135"/>
      <c r="H6" s="135"/>
      <c r="I6" s="135"/>
      <c r="J6" s="135"/>
      <c r="K6" s="136"/>
      <c r="L6" s="19"/>
      <c r="M6" s="19"/>
      <c r="N6" s="107"/>
      <c r="O6" s="3"/>
    </row>
    <row r="7" spans="1:16" ht="22.5" customHeight="1">
      <c r="A7" s="128"/>
      <c r="B7" s="128"/>
      <c r="C7" s="108"/>
      <c r="D7" s="63" t="s">
        <v>2</v>
      </c>
      <c r="E7" s="64"/>
      <c r="F7" s="65" t="s">
        <v>3</v>
      </c>
      <c r="G7" s="64"/>
      <c r="H7" s="65" t="s">
        <v>4</v>
      </c>
      <c r="I7" s="64"/>
      <c r="J7" s="65" t="s">
        <v>5</v>
      </c>
      <c r="K7" s="64"/>
      <c r="L7" s="66" t="s">
        <v>69</v>
      </c>
      <c r="M7" s="66" t="s">
        <v>31</v>
      </c>
      <c r="N7" s="108"/>
    </row>
    <row r="8" spans="1:16" ht="40" customHeight="1">
      <c r="A8" s="123" t="s">
        <v>6</v>
      </c>
      <c r="B8" s="124" t="s">
        <v>91</v>
      </c>
      <c r="C8" s="34" t="s">
        <v>7</v>
      </c>
      <c r="D8" s="61" t="s">
        <v>19</v>
      </c>
      <c r="E8" s="67"/>
      <c r="F8" s="61" t="s">
        <v>20</v>
      </c>
      <c r="G8" s="68"/>
      <c r="H8" s="61" t="s">
        <v>21</v>
      </c>
      <c r="I8" s="68"/>
      <c r="J8" s="61" t="s">
        <v>22</v>
      </c>
      <c r="K8" s="68"/>
      <c r="L8" s="69" t="str">
        <f>IF(AND(K8&lt;&gt;"",K9&lt;&gt;"",K10&lt;&gt;""),18,IF($E8&lt;&gt;"",2,IF($G8&lt;&gt;"",7,IF($I8&lt;&gt;"",12,IF($K8&lt;&gt;"",17,"")))))</f>
        <v/>
      </c>
      <c r="M8" s="70" t="str">
        <f>IF(L8&lt;=4,4,IF(AND(L8&gt;=5,L8&lt;=9),4,IF(AND(L8&gt;=10,L8&lt;=14),4,IF(AND(L8&gt;=15,L8&lt;=18),3,""))))</f>
        <v/>
      </c>
      <c r="N8" s="132" t="str">
        <f>IF(OR(L8="",M8="",L9="",M9="",L10="",M10=""),"",ROUND((L8*M8+L9*M9+L10*M10)/(M8+M9+M10),0))</f>
        <v/>
      </c>
      <c r="P8" s="5" t="e">
        <f>N11/MID(J11,8,2)</f>
        <v>#VALUE!</v>
      </c>
    </row>
    <row r="9" spans="1:16" ht="28.5" customHeight="1">
      <c r="A9" s="123"/>
      <c r="B9" s="125"/>
      <c r="C9" s="34" t="s">
        <v>8</v>
      </c>
      <c r="D9" s="61" t="s">
        <v>23</v>
      </c>
      <c r="E9" s="71"/>
      <c r="F9" s="61" t="s">
        <v>24</v>
      </c>
      <c r="G9" s="72"/>
      <c r="H9" s="61" t="s">
        <v>25</v>
      </c>
      <c r="I9" s="72"/>
      <c r="J9" s="61" t="s">
        <v>26</v>
      </c>
      <c r="K9" s="72"/>
      <c r="L9" s="69" t="str">
        <f>IF(AND(K8&lt;&gt;"",K9&lt;&gt;"",K10&lt;&gt;""),18,IF($E9&lt;&gt;"",2,IF($G9&lt;&gt;"",7,IF($I9&lt;&gt;"",12,IF($K9&lt;&gt;"",17,"")))))</f>
        <v/>
      </c>
      <c r="M9" s="70" t="str">
        <f t="shared" ref="M9:M10" si="0">IF(L9&lt;=4,4,IF(AND(L9&gt;=5,L9&lt;=9),4,IF(AND(L9&gt;=10,L9&lt;=14),4,IF(AND(L9&gt;=15,L9&lt;=18),3,""))))</f>
        <v/>
      </c>
      <c r="N9" s="132"/>
    </row>
    <row r="10" spans="1:16" ht="35.25" customHeight="1">
      <c r="A10" s="123"/>
      <c r="B10" s="91" t="s">
        <v>92</v>
      </c>
      <c r="C10" s="34" t="s">
        <v>9</v>
      </c>
      <c r="D10" s="61" t="s">
        <v>28</v>
      </c>
      <c r="E10" s="71"/>
      <c r="F10" s="61" t="s">
        <v>27</v>
      </c>
      <c r="G10" s="72"/>
      <c r="H10" s="61" t="s">
        <v>29</v>
      </c>
      <c r="I10" s="72"/>
      <c r="J10" s="61" t="s">
        <v>30</v>
      </c>
      <c r="K10" s="72"/>
      <c r="L10" s="69" t="str">
        <f>IF(AND(K8&lt;&gt;"",K9&lt;&gt;"",K10&lt;&gt;""),18,IF($E10&lt;&gt;"",2,IF($G10&lt;&gt;"",7,IF($I10&lt;&gt;"",12,IF($K10&lt;&gt;"",17,"")))))</f>
        <v/>
      </c>
      <c r="M10" s="70" t="str">
        <f t="shared" si="0"/>
        <v/>
      </c>
      <c r="N10" s="133"/>
    </row>
    <row r="11" spans="1:16" ht="23.25" customHeight="1">
      <c r="A11" s="15"/>
      <c r="B11" s="8"/>
      <c r="C11" s="9"/>
      <c r="D11" s="75" t="s">
        <v>62</v>
      </c>
      <c r="E11" s="36" t="str">
        <f>IF(N8&lt;=4,N8,"")</f>
        <v/>
      </c>
      <c r="F11" s="76" t="s">
        <v>63</v>
      </c>
      <c r="G11" s="37" t="str">
        <f>IF(AND(N8&gt;=5,N8&lt;=9),N8,"")</f>
        <v/>
      </c>
      <c r="H11" s="75" t="s">
        <v>64</v>
      </c>
      <c r="I11" s="37" t="str">
        <f>IF(AND(N8&gt;=10,N8&lt;=14),N8,"")</f>
        <v/>
      </c>
      <c r="J11" s="75" t="s">
        <v>65</v>
      </c>
      <c r="K11" s="37" t="str">
        <f>IF(AND(N8&gt;=15,N8&lt;=18),N8,"")</f>
        <v/>
      </c>
      <c r="L11" s="77"/>
      <c r="M11" s="77"/>
      <c r="N11" s="42" t="str">
        <f>IF(E11&lt;&gt;"",E11,IF(G11&lt;&gt;"",G11,IF(I11&lt;&gt;"",I11,IF(K11&lt;&gt;"",K11,""))))</f>
        <v/>
      </c>
    </row>
    <row r="12" spans="1:16" ht="32.25" customHeight="1">
      <c r="A12" s="121" t="s">
        <v>17</v>
      </c>
      <c r="B12" s="92" t="s">
        <v>95</v>
      </c>
      <c r="C12" s="34" t="s">
        <v>10</v>
      </c>
      <c r="D12" s="61" t="s">
        <v>32</v>
      </c>
      <c r="E12" s="71"/>
      <c r="F12" s="61" t="s">
        <v>20</v>
      </c>
      <c r="G12" s="72"/>
      <c r="H12" s="61" t="s">
        <v>21</v>
      </c>
      <c r="I12" s="72"/>
      <c r="J12" s="61" t="s">
        <v>33</v>
      </c>
      <c r="K12" s="72"/>
      <c r="L12" s="69" t="str">
        <f>IF(AND(K12&lt;&gt;"",K13&lt;&gt;""),21,IF($E12&lt;&gt;"",2,IF($G12&lt;&gt;"",7.5,IF($I12&lt;&gt;"",13.5,IF($K12&lt;&gt;"",19,"")))))</f>
        <v/>
      </c>
      <c r="M12" s="70" t="str">
        <f>IF(L12&lt;=4,4,IF(AND(L12&gt;=5,L12&lt;=10),5,IF(AND(L12&gt;=11,L12&lt;=16),5,IF(AND(L12&gt;=17,L12&lt;=21),4,""))))</f>
        <v/>
      </c>
      <c r="N12" s="132" t="str">
        <f>IF(OR(L12="",M12="",L13="",M13=""),"",ROUND((L12*M12+L13*M13)/(M12+M13),0))</f>
        <v/>
      </c>
      <c r="P12" s="5" t="e">
        <f>N14/MID(J14,8,2)</f>
        <v>#VALUE!</v>
      </c>
    </row>
    <row r="13" spans="1:16" ht="32.25" customHeight="1">
      <c r="A13" s="122"/>
      <c r="B13" s="93" t="s">
        <v>96</v>
      </c>
      <c r="C13" s="62" t="s">
        <v>11</v>
      </c>
      <c r="D13" s="61" t="s">
        <v>28</v>
      </c>
      <c r="E13" s="78"/>
      <c r="F13" s="61" t="s">
        <v>36</v>
      </c>
      <c r="G13" s="79"/>
      <c r="H13" s="61" t="s">
        <v>35</v>
      </c>
      <c r="I13" s="79"/>
      <c r="J13" s="61" t="s">
        <v>34</v>
      </c>
      <c r="K13" s="79"/>
      <c r="L13" s="69" t="str">
        <f>IF(AND(K12&lt;&gt;"",K13&lt;&gt;""),21,IF($E13&lt;&gt;"",2,IF($G13&lt;&gt;"",7.5,IF($I13&lt;&gt;"",13.5,IF($K13&lt;&gt;"",19,"")))))</f>
        <v/>
      </c>
      <c r="M13" s="70" t="str">
        <f>IF(L13&lt;=4,4,IF(AND(L13&gt;=5,L13&lt;=10),5,IF(AND(L13&gt;=11,L13&lt;=16),5,IF(AND(L13&gt;=17,L13&lt;=21),4,""))))</f>
        <v/>
      </c>
      <c r="N13" s="133"/>
    </row>
    <row r="14" spans="1:16" ht="19.5" customHeight="1">
      <c r="A14" s="15"/>
      <c r="B14" s="8"/>
      <c r="C14" s="9"/>
      <c r="D14" s="75" t="s">
        <v>62</v>
      </c>
      <c r="E14" s="37" t="str">
        <f>IF(N12&lt;=4,N12,"")</f>
        <v/>
      </c>
      <c r="F14" s="75" t="s">
        <v>66</v>
      </c>
      <c r="G14" s="37" t="str">
        <f>IF(AND(N12&gt;=5,N12&lt;=10),N12,"")</f>
        <v/>
      </c>
      <c r="H14" s="75" t="s">
        <v>67</v>
      </c>
      <c r="I14" s="37" t="str">
        <f>IF(AND(N12&gt;=11,N12&lt;=16),N12,"")</f>
        <v/>
      </c>
      <c r="J14" s="75" t="s">
        <v>68</v>
      </c>
      <c r="K14" s="37" t="str">
        <f>IF(AND(N12&gt;=17,N12&lt;=21),N12,"")</f>
        <v/>
      </c>
      <c r="L14" s="80"/>
      <c r="M14" s="80"/>
      <c r="N14" s="42" t="str">
        <f>IF(E14&lt;&gt;"",E14,IF(G14&lt;&gt;"",G14,IF(I14&lt;&gt;"",I14,IF(K14&lt;&gt;"",K14,""))))</f>
        <v/>
      </c>
    </row>
    <row r="15" spans="1:16" ht="40" customHeight="1">
      <c r="A15" s="124" t="s">
        <v>90</v>
      </c>
      <c r="B15" s="124" t="s">
        <v>93</v>
      </c>
      <c r="C15" s="62" t="s">
        <v>12</v>
      </c>
      <c r="D15" s="61" t="s">
        <v>32</v>
      </c>
      <c r="E15" s="81"/>
      <c r="F15" s="61" t="s">
        <v>20</v>
      </c>
      <c r="G15" s="82"/>
      <c r="H15" s="61" t="s">
        <v>52</v>
      </c>
      <c r="I15" s="82"/>
      <c r="J15" s="61" t="s">
        <v>33</v>
      </c>
      <c r="K15" s="82"/>
      <c r="L15" s="69" t="str">
        <f>IF(AND(K15&lt;&gt;"",K16&lt;&gt;""),21,IF($E15&lt;&gt;"",2,IF($G15&lt;&gt;"",7.5,IF($I15&lt;&gt;"",13.5,IF($K15&lt;&gt;"",19,"")))))</f>
        <v/>
      </c>
      <c r="M15" s="70" t="str">
        <f>IF(L15&lt;=4,4,IF(AND(L15&gt;=5,L15&lt;=10),5,IF(AND(L15&gt;=11,L15&lt;=16),5,IF(AND(L15&gt;=17,L15&lt;=21),4,""))))</f>
        <v/>
      </c>
      <c r="N15" s="132" t="str">
        <f>IF(OR(L15="",M15="",L16="",M16=""),"",ROUND((L15*M15+L16*M16)/(M15+M16),0))</f>
        <v/>
      </c>
      <c r="P15" s="5" t="e">
        <f>N17/MID(J17,8,2)</f>
        <v>#VALUE!</v>
      </c>
    </row>
    <row r="16" spans="1:16" ht="33" customHeight="1">
      <c r="A16" s="125"/>
      <c r="B16" s="125"/>
      <c r="C16" s="34" t="s">
        <v>13</v>
      </c>
      <c r="D16" s="61" t="s">
        <v>28</v>
      </c>
      <c r="E16" s="78"/>
      <c r="F16" s="61" t="s">
        <v>36</v>
      </c>
      <c r="G16" s="79"/>
      <c r="H16" s="61" t="s">
        <v>53</v>
      </c>
      <c r="I16" s="79"/>
      <c r="J16" s="61" t="s">
        <v>34</v>
      </c>
      <c r="K16" s="79"/>
      <c r="L16" s="69" t="str">
        <f>IF(AND(K15&lt;&gt;"",K16&lt;&gt;""),21,IF($E16&lt;&gt;"",2,IF($G16&lt;&gt;"",7.5,IF($I16&lt;&gt;"",13.5,IF($K16&lt;&gt;"",19,"")))))</f>
        <v/>
      </c>
      <c r="M16" s="70" t="str">
        <f>IF(L16&lt;=4,4,IF(AND(L16&gt;=5,L16&lt;=10),5,IF(AND(L16&gt;=11,L16&lt;=16),5,IF(AND(L16&gt;=17,L16&lt;=21),4,""))))</f>
        <v/>
      </c>
      <c r="N16" s="133"/>
    </row>
    <row r="17" spans="1:16" ht="18.75" customHeight="1">
      <c r="A17" s="15"/>
      <c r="B17" s="8"/>
      <c r="C17" s="9"/>
      <c r="D17" s="75" t="s">
        <v>62</v>
      </c>
      <c r="E17" s="37" t="str">
        <f>IF(N15&lt;=4,N15,"")</f>
        <v/>
      </c>
      <c r="F17" s="75" t="s">
        <v>66</v>
      </c>
      <c r="G17" s="37" t="str">
        <f>IF(AND(N15&gt;=5,N15&lt;=10),N15,"")</f>
        <v/>
      </c>
      <c r="H17" s="75" t="s">
        <v>67</v>
      </c>
      <c r="I17" s="37" t="str">
        <f>IF(AND(N15&gt;=11,N15&lt;=16),N15,"")</f>
        <v/>
      </c>
      <c r="J17" s="75" t="s">
        <v>68</v>
      </c>
      <c r="K17" s="37" t="str">
        <f>IF(AND(N15&gt;=17,N15&lt;=21),N15,"")</f>
        <v/>
      </c>
      <c r="L17" s="80" t="str">
        <f t="shared" ref="L17" si="1">IF($E17&lt;&gt;"",2,IF($G17&lt;&gt;"",8,IF($I17&lt;&gt;"",13,IF($K17&lt;&gt;"",18,""))))</f>
        <v/>
      </c>
      <c r="M17" s="80" t="str">
        <f t="shared" ref="M17" si="2">IF(L17&lt;=4,4,IF(AND(L17&gt;=5,L17&lt;=10),5,IF(AND(L17&gt;=10,L17&lt;=16),5,IF(AND(L17&gt;=17,L17&lt;=21),4,""))))</f>
        <v/>
      </c>
      <c r="N17" s="42" t="str">
        <f>IF(E17&lt;&gt;"",E17,IF(G17&lt;&gt;"",G17,IF(I17&lt;&gt;"",I17,IF(K17&lt;&gt;"",K17,""))))</f>
        <v/>
      </c>
    </row>
    <row r="18" spans="1:16" ht="28.5" customHeight="1">
      <c r="A18" s="118" t="s">
        <v>18</v>
      </c>
      <c r="B18" s="123"/>
      <c r="C18" s="34" t="s">
        <v>14</v>
      </c>
      <c r="D18" s="61" t="s">
        <v>32</v>
      </c>
      <c r="E18" s="81"/>
      <c r="F18" s="61" t="s">
        <v>20</v>
      </c>
      <c r="G18" s="82"/>
      <c r="H18" s="61" t="s">
        <v>52</v>
      </c>
      <c r="I18" s="82"/>
      <c r="J18" s="61" t="s">
        <v>33</v>
      </c>
      <c r="K18" s="82"/>
      <c r="L18" s="69" t="str">
        <f>IF(AND($K$18&lt;&gt;"",$K$19&lt;&gt;"",$K$20&lt;&gt;""),15,IF($E18&lt;&gt;"",1.5,IF($G18&lt;&gt;"",5.5,IF($I18&lt;&gt;"",9.5,IF($K18&lt;&gt;"",14,"")))))</f>
        <v/>
      </c>
      <c r="M18" s="70" t="str">
        <f>IF(L18&lt;=3,3,IF(AND(L18&gt;=4,L18&lt;=7),3,IF(AND(L18&gt;=8,L18&lt;=11),3,IF(AND(L18&gt;=12,L18&lt;=15),3,""))))</f>
        <v/>
      </c>
      <c r="N18" s="132" t="str">
        <f>IF(OR(L18="",M18="",L19="",M19="",L20="",M20=""),"",ROUND((L18*M18+L19*M19+L20*M20)/(M18+M19+M20),0))</f>
        <v/>
      </c>
      <c r="P18" s="5" t="e">
        <f>N21/MID(J21,8,2)</f>
        <v>#VALUE!</v>
      </c>
    </row>
    <row r="19" spans="1:16" ht="28">
      <c r="A19" s="119"/>
      <c r="B19" s="123"/>
      <c r="C19" s="34" t="s">
        <v>15</v>
      </c>
      <c r="D19" s="61" t="s">
        <v>54</v>
      </c>
      <c r="E19" s="71"/>
      <c r="F19" s="61" t="s">
        <v>27</v>
      </c>
      <c r="G19" s="72"/>
      <c r="H19" s="61" t="s">
        <v>30</v>
      </c>
      <c r="I19" s="72"/>
      <c r="J19" s="61" t="s">
        <v>30</v>
      </c>
      <c r="K19" s="72"/>
      <c r="L19" s="69" t="str">
        <f t="shared" ref="L19:L20" si="3">IF(AND($K$18&lt;&gt;"",$K$19&lt;&gt;"",$K$20&lt;&gt;""),15,IF($E19&lt;&gt;"",1.5,IF($G19&lt;&gt;"",5.5,IF($I19&lt;&gt;"",9.5,IF($K19&lt;&gt;"",14,"")))))</f>
        <v/>
      </c>
      <c r="M19" s="70" t="str">
        <f t="shared" ref="M19:M20" si="4">IF(L19&lt;=3,3,IF(AND(L19&gt;=4,L19&lt;=7),3,IF(AND(L19&gt;=8,L19&lt;=11),3,IF(AND(L19&gt;=12,L19&lt;=15),3,""))))</f>
        <v/>
      </c>
      <c r="N19" s="132"/>
    </row>
    <row r="20" spans="1:16" ht="26" customHeight="1">
      <c r="A20" s="120"/>
      <c r="B20" s="123"/>
      <c r="C20" s="62" t="s">
        <v>16</v>
      </c>
      <c r="D20" s="61" t="s">
        <v>28</v>
      </c>
      <c r="E20" s="78"/>
      <c r="F20" s="61" t="s">
        <v>20</v>
      </c>
      <c r="G20" s="79"/>
      <c r="H20" s="61" t="s">
        <v>55</v>
      </c>
      <c r="I20" s="79"/>
      <c r="J20" s="61" t="s">
        <v>56</v>
      </c>
      <c r="K20" s="79"/>
      <c r="L20" s="69" t="str">
        <f t="shared" si="3"/>
        <v/>
      </c>
      <c r="M20" s="70" t="str">
        <f t="shared" si="4"/>
        <v/>
      </c>
      <c r="N20" s="133"/>
    </row>
    <row r="21" spans="1:16">
      <c r="A21" s="83"/>
      <c r="B21" s="83"/>
      <c r="C21" s="83"/>
      <c r="D21" s="84" t="s">
        <v>70</v>
      </c>
      <c r="E21" s="37" t="str">
        <f>IF(N18&lt;=3,N18,"")</f>
        <v/>
      </c>
      <c r="F21" s="75" t="s">
        <v>71</v>
      </c>
      <c r="G21" s="37" t="str">
        <f>IF(AND(N18&gt;=4,N18&lt;=7),N18,"")</f>
        <v/>
      </c>
      <c r="H21" s="75" t="s">
        <v>72</v>
      </c>
      <c r="I21" s="37" t="str">
        <f>IF(AND(N18&gt;=8,N18&lt;=11),N18,"")</f>
        <v/>
      </c>
      <c r="J21" s="75" t="s">
        <v>73</v>
      </c>
      <c r="K21" s="37" t="str">
        <f>IF(AND(N18&gt;=12,N18&lt;=15),N18,"")</f>
        <v/>
      </c>
      <c r="L21" s="80"/>
      <c r="M21" s="80"/>
      <c r="N21" s="42" t="str">
        <f>IF(E21&lt;&gt;"",E21,IF(G21&lt;&gt;"",G21,IF(I21&lt;&gt;"",I21,IF(K21&lt;&gt;"",K21,""))))</f>
        <v/>
      </c>
    </row>
    <row r="22" spans="1:16" ht="14.25" customHeight="1">
      <c r="A22" s="85"/>
      <c r="B22" s="85"/>
      <c r="C22" s="85"/>
      <c r="D22" s="86"/>
      <c r="E22" s="85"/>
      <c r="F22" s="87"/>
      <c r="G22" s="85"/>
      <c r="H22" s="87"/>
      <c r="I22" s="87"/>
      <c r="J22" s="130" t="s">
        <v>37</v>
      </c>
      <c r="K22" s="131"/>
      <c r="L22" s="73"/>
      <c r="M22" s="74"/>
      <c r="N22" s="88" t="str">
        <f>IF(OR(N11="",N14="",N17="",N21=""),"",ROUND(SUM(N11,N14,N17,N21),0))</f>
        <v/>
      </c>
    </row>
    <row r="23" spans="1:16">
      <c r="A23" s="89" t="s">
        <v>77</v>
      </c>
      <c r="B23" s="89" t="s">
        <v>76</v>
      </c>
      <c r="C23" s="85"/>
      <c r="D23" s="86"/>
      <c r="E23" s="85"/>
      <c r="F23" s="16"/>
      <c r="G23" s="85"/>
      <c r="H23" s="16"/>
      <c r="I23" s="87"/>
      <c r="J23" s="130" t="s">
        <v>51</v>
      </c>
      <c r="K23" s="130"/>
      <c r="L23" s="73"/>
      <c r="M23" s="74"/>
      <c r="N23" s="90" t="str">
        <f>IF(N22&lt;=2,1,IF(AND(N22&gt;=3,N22&lt;=4),2,IF(AND(N22&gt;=5,N22&lt;=8),3,IF(AND(N22&gt;=9,N22&lt;=12),4,IF(AND(N22&gt;=13,N22&lt;=16),5,IF(AND(N22&gt;=17,N22&lt;=21),6,IF(AND(N22&gt;=22,N22&lt;=26),7,IF(AND(N22&gt;=27,N22&lt;=31),8,IF(AND(N22&gt;=32,N22&lt;=36),9,IF(AND(N22&gt;=37,N22&lt;=42),10,IF(AND(N22&gt;=43,N22&lt;=48),11,IF(AND(N22&gt;=49,N22&lt;=54),12,IF(AND(N22&gt;=55,N22&lt;=61),13,IF(AND(N22&gt;=62,N22&lt;=68),14,IF(AND(N22&gt;=69,N22&lt;=75),15,"")))))))))))))))</f>
        <v/>
      </c>
    </row>
    <row r="24" spans="1:16">
      <c r="A24" s="54"/>
      <c r="B24" s="47"/>
      <c r="D24" s="1"/>
      <c r="F24" s="2"/>
      <c r="H24" s="2"/>
      <c r="J24" s="2"/>
    </row>
    <row r="25" spans="1:16">
      <c r="A25" s="17"/>
      <c r="B25" s="13"/>
      <c r="D25" s="4"/>
      <c r="E25" s="4"/>
      <c r="F25" s="4"/>
      <c r="G25" s="4"/>
      <c r="H25" s="4"/>
      <c r="I25" s="4"/>
      <c r="J25" s="4"/>
      <c r="K25" s="4"/>
      <c r="L25" s="4"/>
      <c r="M25" s="4"/>
      <c r="N25" s="4"/>
      <c r="O25" s="4"/>
      <c r="P25" s="4"/>
    </row>
    <row r="26" spans="1:16">
      <c r="A26" s="17"/>
      <c r="B26" s="4"/>
      <c r="D26" s="4"/>
      <c r="E26" s="4"/>
      <c r="F26" s="4"/>
      <c r="G26" s="4"/>
      <c r="H26" s="4"/>
      <c r="I26" s="4"/>
      <c r="J26" s="4"/>
      <c r="K26" s="4"/>
      <c r="L26" s="14"/>
      <c r="M26" s="4"/>
      <c r="N26" s="4"/>
      <c r="O26" s="4"/>
      <c r="P26" s="4"/>
    </row>
    <row r="27" spans="1:16">
      <c r="A27" s="17"/>
      <c r="D27" s="1"/>
      <c r="F27" s="2"/>
      <c r="H27" s="2"/>
      <c r="J27" s="2"/>
    </row>
    <row r="28" spans="1:16">
      <c r="A28" s="17"/>
    </row>
    <row r="29" spans="1:16">
      <c r="A29" s="17"/>
    </row>
    <row r="30" spans="1:16" ht="15" customHeight="1"/>
    <row r="31" spans="1:16" ht="84.75" customHeight="1"/>
  </sheetData>
  <mergeCells count="20">
    <mergeCell ref="A1:N3"/>
    <mergeCell ref="A5:A7"/>
    <mergeCell ref="B5:B7"/>
    <mergeCell ref="C5:C7"/>
    <mergeCell ref="D5:K5"/>
    <mergeCell ref="N5:N7"/>
    <mergeCell ref="D6:K6"/>
    <mergeCell ref="A8:A10"/>
    <mergeCell ref="B8:B9"/>
    <mergeCell ref="N8:N10"/>
    <mergeCell ref="A12:A13"/>
    <mergeCell ref="N12:N13"/>
    <mergeCell ref="J22:K22"/>
    <mergeCell ref="J23:K23"/>
    <mergeCell ref="A15:A16"/>
    <mergeCell ref="B15:B16"/>
    <mergeCell ref="N15:N16"/>
    <mergeCell ref="A18:A20"/>
    <mergeCell ref="B18:B20"/>
    <mergeCell ref="N18:N20"/>
  </mergeCells>
  <conditionalFormatting sqref="D11">
    <cfRule type="expression" dxfId="151" priority="16">
      <formula>$E$11&lt;&gt;""</formula>
    </cfRule>
    <cfRule type="expression" dxfId="150" priority="19">
      <formula>$N$8&lt;=4</formula>
    </cfRule>
  </conditionalFormatting>
  <conditionalFormatting sqref="F11">
    <cfRule type="expression" dxfId="149" priority="15">
      <formula>$G$11&lt;&gt;""</formula>
    </cfRule>
    <cfRule type="expression" dxfId="148" priority="18">
      <formula>"e($N$3&gt;=5;$N$3&lt;=9)"</formula>
    </cfRule>
  </conditionalFormatting>
  <conditionalFormatting sqref="H11">
    <cfRule type="expression" dxfId="147" priority="14">
      <formula>$I$11&lt;&gt;""</formula>
    </cfRule>
    <cfRule type="expression" dxfId="146" priority="17">
      <formula>AND(N8&gt;=10,N8&lt;=10)</formula>
    </cfRule>
  </conditionalFormatting>
  <conditionalFormatting sqref="J11">
    <cfRule type="expression" dxfId="145" priority="13">
      <formula>$K$11&lt;&gt;""</formula>
    </cfRule>
  </conditionalFormatting>
  <conditionalFormatting sqref="D14">
    <cfRule type="expression" dxfId="144" priority="12">
      <formula>$E$14&lt;&gt;""</formula>
    </cfRule>
  </conditionalFormatting>
  <conditionalFormatting sqref="F14">
    <cfRule type="expression" dxfId="143" priority="11">
      <formula>$G$14&lt;&gt;""</formula>
    </cfRule>
  </conditionalFormatting>
  <conditionalFormatting sqref="H14">
    <cfRule type="expression" dxfId="142" priority="10">
      <formula>$I$14&lt;&gt;""</formula>
    </cfRule>
  </conditionalFormatting>
  <conditionalFormatting sqref="J14">
    <cfRule type="expression" dxfId="141" priority="9">
      <formula>$K$14&lt;&gt;""</formula>
    </cfRule>
  </conditionalFormatting>
  <conditionalFormatting sqref="D17">
    <cfRule type="expression" dxfId="140" priority="8">
      <formula>$E$17&lt;&gt;""</formula>
    </cfRule>
  </conditionalFormatting>
  <conditionalFormatting sqref="F17">
    <cfRule type="expression" dxfId="139" priority="7">
      <formula>G17&lt;&gt;""</formula>
    </cfRule>
  </conditionalFormatting>
  <conditionalFormatting sqref="H17">
    <cfRule type="expression" dxfId="138" priority="6">
      <formula>$I$17&lt;&gt;""</formula>
    </cfRule>
  </conditionalFormatting>
  <conditionalFormatting sqref="J17">
    <cfRule type="expression" dxfId="137" priority="5">
      <formula>$K$17&lt;&gt;""</formula>
    </cfRule>
  </conditionalFormatting>
  <conditionalFormatting sqref="D21">
    <cfRule type="expression" dxfId="136" priority="4">
      <formula>$E$21&lt;&gt;""</formula>
    </cfRule>
  </conditionalFormatting>
  <conditionalFormatting sqref="F21">
    <cfRule type="expression" dxfId="135" priority="3">
      <formula>$G$21&lt;&gt;""</formula>
    </cfRule>
  </conditionalFormatting>
  <conditionalFormatting sqref="H21">
    <cfRule type="expression" dxfId="134" priority="2">
      <formula>$I$21&lt;&gt;""</formula>
    </cfRule>
  </conditionalFormatting>
  <conditionalFormatting sqref="J21">
    <cfRule type="expression" dxfId="133" priority="1">
      <formula>$K$21&lt;&gt;""</formula>
    </cfRule>
  </conditionalFormatting>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7" enableFormatConditionsCalculation="0"/>
  <dimension ref="A1:P31"/>
  <sheetViews>
    <sheetView showGridLines="0" workbookViewId="0">
      <selection activeCell="A5" sqref="A5:C20"/>
    </sheetView>
  </sheetViews>
  <sheetFormatPr baseColWidth="10" defaultColWidth="8.83203125" defaultRowHeight="14" outlineLevelCol="1" x14ac:dyDescent="0"/>
  <cols>
    <col min="1" max="1" width="28.33203125" style="7" customWidth="1"/>
    <col min="2" max="2" width="20.1640625" customWidth="1"/>
    <col min="3" max="3" width="26.1640625" style="7" bestFit="1" customWidth="1"/>
    <col min="4" max="4" width="16.33203125" customWidth="1"/>
    <col min="5" max="5" width="3.33203125" customWidth="1"/>
    <col min="6" max="6" width="12.6640625" customWidth="1"/>
    <col min="7" max="7" width="3.33203125" customWidth="1"/>
    <col min="8" max="8" width="17.1640625" customWidth="1"/>
    <col min="9" max="9" width="3.33203125" customWidth="1"/>
    <col min="10" max="10" width="13.1640625" customWidth="1"/>
    <col min="11" max="11" width="3.33203125" customWidth="1"/>
    <col min="12" max="12" width="6.6640625" hidden="1" customWidth="1" outlineLevel="1"/>
    <col min="13" max="13" width="4.5" hidden="1" customWidth="1" outlineLevel="1"/>
    <col min="14" max="14" width="11.5" bestFit="1" customWidth="1" collapsed="1"/>
    <col min="15" max="15" width="10" bestFit="1" customWidth="1"/>
    <col min="16" max="16" width="9.6640625" bestFit="1" customWidth="1"/>
  </cols>
  <sheetData>
    <row r="1" spans="1:16" ht="15" thickBot="1">
      <c r="A1" s="109" t="s">
        <v>74</v>
      </c>
      <c r="B1" s="109"/>
      <c r="C1" s="109"/>
      <c r="D1" s="109"/>
      <c r="E1" s="109"/>
      <c r="F1" s="109"/>
      <c r="G1" s="109"/>
      <c r="H1" s="109"/>
      <c r="I1" s="109"/>
      <c r="J1" s="109"/>
      <c r="K1" s="109"/>
      <c r="L1" s="109"/>
      <c r="M1" s="109"/>
      <c r="N1" s="109"/>
    </row>
    <row r="2" spans="1:16" ht="16" thickTop="1" thickBot="1">
      <c r="A2" s="109"/>
      <c r="B2" s="109"/>
      <c r="C2" s="109"/>
      <c r="D2" s="109"/>
      <c r="E2" s="109"/>
      <c r="F2" s="109"/>
      <c r="G2" s="109"/>
      <c r="H2" s="109"/>
      <c r="I2" s="109"/>
      <c r="J2" s="109"/>
      <c r="K2" s="109"/>
      <c r="L2" s="109"/>
      <c r="M2" s="109"/>
      <c r="N2" s="109"/>
    </row>
    <row r="3" spans="1:16" ht="15" thickTop="1">
      <c r="A3" s="110"/>
      <c r="B3" s="110"/>
      <c r="C3" s="110"/>
      <c r="D3" s="110"/>
      <c r="E3" s="110"/>
      <c r="F3" s="110"/>
      <c r="G3" s="110"/>
      <c r="H3" s="110"/>
      <c r="I3" s="110"/>
      <c r="J3" s="110"/>
      <c r="K3" s="110"/>
      <c r="L3" s="110"/>
      <c r="M3" s="110"/>
      <c r="N3" s="110"/>
    </row>
    <row r="4" spans="1:16" ht="20" thickBot="1">
      <c r="A4" s="22"/>
      <c r="B4" s="22"/>
      <c r="C4" s="22"/>
      <c r="D4" s="22"/>
      <c r="E4" s="22"/>
      <c r="F4" s="22"/>
      <c r="G4" s="22"/>
      <c r="H4" s="22"/>
      <c r="I4" s="22"/>
      <c r="J4" s="22"/>
      <c r="K4" s="22"/>
      <c r="L4" s="22"/>
      <c r="M4" s="22"/>
      <c r="N4" s="22"/>
      <c r="O4" s="23"/>
    </row>
    <row r="5" spans="1:16" ht="15" customHeight="1" thickTop="1">
      <c r="A5" s="129" t="s">
        <v>75</v>
      </c>
      <c r="B5" s="126" t="s">
        <v>94</v>
      </c>
      <c r="C5" s="107"/>
      <c r="D5" s="108" t="s">
        <v>0</v>
      </c>
      <c r="E5" s="108"/>
      <c r="F5" s="108"/>
      <c r="G5" s="108"/>
      <c r="H5" s="108"/>
      <c r="I5" s="108"/>
      <c r="J5" s="108"/>
      <c r="K5" s="108"/>
      <c r="L5" s="18" t="s">
        <v>61</v>
      </c>
      <c r="M5" s="18"/>
      <c r="N5" s="107" t="s">
        <v>61</v>
      </c>
    </row>
    <row r="6" spans="1:16">
      <c r="A6" s="127"/>
      <c r="B6" s="127"/>
      <c r="C6" s="107"/>
      <c r="D6" s="134" t="s">
        <v>1</v>
      </c>
      <c r="E6" s="135"/>
      <c r="F6" s="135"/>
      <c r="G6" s="135"/>
      <c r="H6" s="135"/>
      <c r="I6" s="135"/>
      <c r="J6" s="135"/>
      <c r="K6" s="136"/>
      <c r="L6" s="19"/>
      <c r="M6" s="19"/>
      <c r="N6" s="107"/>
      <c r="O6" s="3"/>
    </row>
    <row r="7" spans="1:16" ht="22.5" customHeight="1">
      <c r="A7" s="128"/>
      <c r="B7" s="128"/>
      <c r="C7" s="108"/>
      <c r="D7" s="63" t="s">
        <v>2</v>
      </c>
      <c r="E7" s="64"/>
      <c r="F7" s="65" t="s">
        <v>3</v>
      </c>
      <c r="G7" s="64"/>
      <c r="H7" s="65" t="s">
        <v>4</v>
      </c>
      <c r="I7" s="64"/>
      <c r="J7" s="65" t="s">
        <v>5</v>
      </c>
      <c r="K7" s="64"/>
      <c r="L7" s="66" t="s">
        <v>69</v>
      </c>
      <c r="M7" s="66" t="s">
        <v>31</v>
      </c>
      <c r="N7" s="108"/>
    </row>
    <row r="8" spans="1:16" ht="40" customHeight="1">
      <c r="A8" s="123" t="s">
        <v>6</v>
      </c>
      <c r="B8" s="124" t="s">
        <v>91</v>
      </c>
      <c r="C8" s="34" t="s">
        <v>7</v>
      </c>
      <c r="D8" s="61" t="s">
        <v>19</v>
      </c>
      <c r="E8" s="67"/>
      <c r="F8" s="61" t="s">
        <v>20</v>
      </c>
      <c r="G8" s="68"/>
      <c r="H8" s="61" t="s">
        <v>21</v>
      </c>
      <c r="I8" s="68"/>
      <c r="J8" s="61" t="s">
        <v>22</v>
      </c>
      <c r="K8" s="68"/>
      <c r="L8" s="69" t="str">
        <f>IF(AND(K8&lt;&gt;"",K9&lt;&gt;"",K10&lt;&gt;""),18,IF($E8&lt;&gt;"",2,IF($G8&lt;&gt;"",7,IF($I8&lt;&gt;"",12,IF($K8&lt;&gt;"",17,"")))))</f>
        <v/>
      </c>
      <c r="M8" s="70" t="str">
        <f>IF(L8&lt;=4,4,IF(AND(L8&gt;=5,L8&lt;=9),4,IF(AND(L8&gt;=10,L8&lt;=14),4,IF(AND(L8&gt;=15,L8&lt;=18),3,""))))</f>
        <v/>
      </c>
      <c r="N8" s="132" t="str">
        <f>IF(OR(L8="",M8="",L9="",M9="",L10="",M10=""),"",ROUND((L8*M8+L9*M9+L10*M10)/(M8+M9+M10),0))</f>
        <v/>
      </c>
      <c r="P8" s="5" t="e">
        <f>N11/MID(J11,8,2)</f>
        <v>#VALUE!</v>
      </c>
    </row>
    <row r="9" spans="1:16" ht="28.5" customHeight="1">
      <c r="A9" s="123"/>
      <c r="B9" s="125"/>
      <c r="C9" s="34" t="s">
        <v>8</v>
      </c>
      <c r="D9" s="61" t="s">
        <v>23</v>
      </c>
      <c r="E9" s="71"/>
      <c r="F9" s="61" t="s">
        <v>24</v>
      </c>
      <c r="G9" s="72"/>
      <c r="H9" s="61" t="s">
        <v>25</v>
      </c>
      <c r="I9" s="72"/>
      <c r="J9" s="61" t="s">
        <v>26</v>
      </c>
      <c r="K9" s="72"/>
      <c r="L9" s="69" t="str">
        <f>IF(AND(K8&lt;&gt;"",K9&lt;&gt;"",K10&lt;&gt;""),18,IF($E9&lt;&gt;"",2,IF($G9&lt;&gt;"",7,IF($I9&lt;&gt;"",12,IF($K9&lt;&gt;"",17,"")))))</f>
        <v/>
      </c>
      <c r="M9" s="70" t="str">
        <f t="shared" ref="M9:M10" si="0">IF(L9&lt;=4,4,IF(AND(L9&gt;=5,L9&lt;=9),4,IF(AND(L9&gt;=10,L9&lt;=14),4,IF(AND(L9&gt;=15,L9&lt;=18),3,""))))</f>
        <v/>
      </c>
      <c r="N9" s="132"/>
    </row>
    <row r="10" spans="1:16" ht="35.25" customHeight="1">
      <c r="A10" s="123"/>
      <c r="B10" s="91" t="s">
        <v>92</v>
      </c>
      <c r="C10" s="34" t="s">
        <v>9</v>
      </c>
      <c r="D10" s="61" t="s">
        <v>28</v>
      </c>
      <c r="E10" s="71"/>
      <c r="F10" s="61" t="s">
        <v>27</v>
      </c>
      <c r="G10" s="72"/>
      <c r="H10" s="61" t="s">
        <v>29</v>
      </c>
      <c r="I10" s="72"/>
      <c r="J10" s="61" t="s">
        <v>30</v>
      </c>
      <c r="K10" s="72"/>
      <c r="L10" s="69" t="str">
        <f>IF(AND(K8&lt;&gt;"",K9&lt;&gt;"",K10&lt;&gt;""),18,IF($E10&lt;&gt;"",2,IF($G10&lt;&gt;"",7,IF($I10&lt;&gt;"",12,IF($K10&lt;&gt;"",17,"")))))</f>
        <v/>
      </c>
      <c r="M10" s="70" t="str">
        <f t="shared" si="0"/>
        <v/>
      </c>
      <c r="N10" s="133"/>
    </row>
    <row r="11" spans="1:16" ht="23.25" customHeight="1">
      <c r="A11" s="15"/>
      <c r="B11" s="8"/>
      <c r="C11" s="9"/>
      <c r="D11" s="75" t="s">
        <v>62</v>
      </c>
      <c r="E11" s="36" t="str">
        <f>IF(N8&lt;=4,N8,"")</f>
        <v/>
      </c>
      <c r="F11" s="76" t="s">
        <v>63</v>
      </c>
      <c r="G11" s="37" t="str">
        <f>IF(AND(N8&gt;=5,N8&lt;=9),N8,"")</f>
        <v/>
      </c>
      <c r="H11" s="75" t="s">
        <v>64</v>
      </c>
      <c r="I11" s="37" t="str">
        <f>IF(AND(N8&gt;=10,N8&lt;=14),N8,"")</f>
        <v/>
      </c>
      <c r="J11" s="75" t="s">
        <v>65</v>
      </c>
      <c r="K11" s="37" t="str">
        <f>IF(AND(N8&gt;=15,N8&lt;=18),N8,"")</f>
        <v/>
      </c>
      <c r="L11" s="77"/>
      <c r="M11" s="77"/>
      <c r="N11" s="42" t="str">
        <f>IF(E11&lt;&gt;"",E11,IF(G11&lt;&gt;"",G11,IF(I11&lt;&gt;"",I11,IF(K11&lt;&gt;"",K11,""))))</f>
        <v/>
      </c>
    </row>
    <row r="12" spans="1:16" ht="32.25" customHeight="1">
      <c r="A12" s="121" t="s">
        <v>17</v>
      </c>
      <c r="B12" s="92" t="s">
        <v>95</v>
      </c>
      <c r="C12" s="34" t="s">
        <v>10</v>
      </c>
      <c r="D12" s="61" t="s">
        <v>32</v>
      </c>
      <c r="E12" s="71"/>
      <c r="F12" s="61" t="s">
        <v>20</v>
      </c>
      <c r="G12" s="72"/>
      <c r="H12" s="61" t="s">
        <v>21</v>
      </c>
      <c r="I12" s="72"/>
      <c r="J12" s="61" t="s">
        <v>33</v>
      </c>
      <c r="K12" s="72"/>
      <c r="L12" s="69" t="str">
        <f>IF(AND(K12&lt;&gt;"",K13&lt;&gt;""),21,IF($E12&lt;&gt;"",2,IF($G12&lt;&gt;"",7.5,IF($I12&lt;&gt;"",13.5,IF($K12&lt;&gt;"",19,"")))))</f>
        <v/>
      </c>
      <c r="M12" s="70" t="str">
        <f>IF(L12&lt;=4,4,IF(AND(L12&gt;=5,L12&lt;=10),5,IF(AND(L12&gt;=11,L12&lt;=16),5,IF(AND(L12&gt;=17,L12&lt;=21),4,""))))</f>
        <v/>
      </c>
      <c r="N12" s="132" t="str">
        <f>IF(OR(L12="",M12="",L13="",M13=""),"",ROUND((L12*M12+L13*M13)/(M12+M13),0))</f>
        <v/>
      </c>
      <c r="P12" s="5" t="e">
        <f>N14/MID(J14,8,2)</f>
        <v>#VALUE!</v>
      </c>
    </row>
    <row r="13" spans="1:16" ht="32.25" customHeight="1">
      <c r="A13" s="122"/>
      <c r="B13" s="93" t="s">
        <v>96</v>
      </c>
      <c r="C13" s="62" t="s">
        <v>11</v>
      </c>
      <c r="D13" s="61" t="s">
        <v>28</v>
      </c>
      <c r="E13" s="78"/>
      <c r="F13" s="61" t="s">
        <v>36</v>
      </c>
      <c r="G13" s="79"/>
      <c r="H13" s="61" t="s">
        <v>35</v>
      </c>
      <c r="I13" s="79"/>
      <c r="J13" s="61" t="s">
        <v>34</v>
      </c>
      <c r="K13" s="79"/>
      <c r="L13" s="69" t="str">
        <f>IF(AND(K12&lt;&gt;"",K13&lt;&gt;""),21,IF($E13&lt;&gt;"",2,IF($G13&lt;&gt;"",7.5,IF($I13&lt;&gt;"",13.5,IF($K13&lt;&gt;"",19,"")))))</f>
        <v/>
      </c>
      <c r="M13" s="70" t="str">
        <f>IF(L13&lt;=4,4,IF(AND(L13&gt;=5,L13&lt;=10),5,IF(AND(L13&gt;=11,L13&lt;=16),5,IF(AND(L13&gt;=17,L13&lt;=21),4,""))))</f>
        <v/>
      </c>
      <c r="N13" s="133"/>
    </row>
    <row r="14" spans="1:16" ht="19.5" customHeight="1">
      <c r="A14" s="15"/>
      <c r="B14" s="8"/>
      <c r="C14" s="9"/>
      <c r="D14" s="75" t="s">
        <v>62</v>
      </c>
      <c r="E14" s="37" t="str">
        <f>IF(N12&lt;=4,N12,"")</f>
        <v/>
      </c>
      <c r="F14" s="75" t="s">
        <v>66</v>
      </c>
      <c r="G14" s="37" t="str">
        <f>IF(AND(N12&gt;=5,N12&lt;=10),N12,"")</f>
        <v/>
      </c>
      <c r="H14" s="75" t="s">
        <v>67</v>
      </c>
      <c r="I14" s="37" t="str">
        <f>IF(AND(N12&gt;=11,N12&lt;=16),N12,"")</f>
        <v/>
      </c>
      <c r="J14" s="75" t="s">
        <v>68</v>
      </c>
      <c r="K14" s="37" t="str">
        <f>IF(AND(N12&gt;=17,N12&lt;=21),N12,"")</f>
        <v/>
      </c>
      <c r="L14" s="80"/>
      <c r="M14" s="80"/>
      <c r="N14" s="42" t="str">
        <f>IF(E14&lt;&gt;"",E14,IF(G14&lt;&gt;"",G14,IF(I14&lt;&gt;"",I14,IF(K14&lt;&gt;"",K14,""))))</f>
        <v/>
      </c>
    </row>
    <row r="15" spans="1:16" ht="40" customHeight="1">
      <c r="A15" s="124" t="s">
        <v>90</v>
      </c>
      <c r="B15" s="124" t="s">
        <v>93</v>
      </c>
      <c r="C15" s="62" t="s">
        <v>12</v>
      </c>
      <c r="D15" s="61" t="s">
        <v>32</v>
      </c>
      <c r="E15" s="81"/>
      <c r="F15" s="61" t="s">
        <v>20</v>
      </c>
      <c r="G15" s="82"/>
      <c r="H15" s="61" t="s">
        <v>52</v>
      </c>
      <c r="I15" s="82"/>
      <c r="J15" s="61" t="s">
        <v>33</v>
      </c>
      <c r="K15" s="82"/>
      <c r="L15" s="69" t="str">
        <f>IF(AND(K15&lt;&gt;"",K16&lt;&gt;""),21,IF($E15&lt;&gt;"",2,IF($G15&lt;&gt;"",7.5,IF($I15&lt;&gt;"",13.5,IF($K15&lt;&gt;"",19,"")))))</f>
        <v/>
      </c>
      <c r="M15" s="70" t="str">
        <f>IF(L15&lt;=4,4,IF(AND(L15&gt;=5,L15&lt;=10),5,IF(AND(L15&gt;=11,L15&lt;=16),5,IF(AND(L15&gt;=17,L15&lt;=21),4,""))))</f>
        <v/>
      </c>
      <c r="N15" s="132" t="str">
        <f>IF(OR(L15="",M15="",L16="",M16=""),"",ROUND((L15*M15+L16*M16)/(M15+M16),0))</f>
        <v/>
      </c>
      <c r="P15" s="5" t="e">
        <f>N17/MID(J17,8,2)</f>
        <v>#VALUE!</v>
      </c>
    </row>
    <row r="16" spans="1:16" ht="33" customHeight="1">
      <c r="A16" s="125"/>
      <c r="B16" s="125"/>
      <c r="C16" s="34" t="s">
        <v>13</v>
      </c>
      <c r="D16" s="61" t="s">
        <v>28</v>
      </c>
      <c r="E16" s="78"/>
      <c r="F16" s="61" t="s">
        <v>36</v>
      </c>
      <c r="G16" s="79"/>
      <c r="H16" s="61" t="s">
        <v>53</v>
      </c>
      <c r="I16" s="79"/>
      <c r="J16" s="61" t="s">
        <v>34</v>
      </c>
      <c r="K16" s="79"/>
      <c r="L16" s="69" t="str">
        <f>IF(AND(K15&lt;&gt;"",K16&lt;&gt;""),21,IF($E16&lt;&gt;"",2,IF($G16&lt;&gt;"",7.5,IF($I16&lt;&gt;"",13.5,IF($K16&lt;&gt;"",19,"")))))</f>
        <v/>
      </c>
      <c r="M16" s="70" t="str">
        <f>IF(L16&lt;=4,4,IF(AND(L16&gt;=5,L16&lt;=10),5,IF(AND(L16&gt;=11,L16&lt;=16),5,IF(AND(L16&gt;=17,L16&lt;=21),4,""))))</f>
        <v/>
      </c>
      <c r="N16" s="133"/>
    </row>
    <row r="17" spans="1:16" ht="18.75" customHeight="1">
      <c r="A17" s="15"/>
      <c r="B17" s="8"/>
      <c r="C17" s="9"/>
      <c r="D17" s="75" t="s">
        <v>62</v>
      </c>
      <c r="E17" s="37" t="str">
        <f>IF(N15&lt;=4,N15,"")</f>
        <v/>
      </c>
      <c r="F17" s="75" t="s">
        <v>66</v>
      </c>
      <c r="G17" s="37" t="str">
        <f>IF(AND(N15&gt;=5,N15&lt;=10),N15,"")</f>
        <v/>
      </c>
      <c r="H17" s="75" t="s">
        <v>67</v>
      </c>
      <c r="I17" s="37" t="str">
        <f>IF(AND(N15&gt;=11,N15&lt;=16),N15,"")</f>
        <v/>
      </c>
      <c r="J17" s="75" t="s">
        <v>68</v>
      </c>
      <c r="K17" s="37" t="str">
        <f>IF(AND(N15&gt;=17,N15&lt;=21),N15,"")</f>
        <v/>
      </c>
      <c r="L17" s="80" t="str">
        <f t="shared" ref="L17" si="1">IF($E17&lt;&gt;"",2,IF($G17&lt;&gt;"",8,IF($I17&lt;&gt;"",13,IF($K17&lt;&gt;"",18,""))))</f>
        <v/>
      </c>
      <c r="M17" s="80" t="str">
        <f t="shared" ref="M17" si="2">IF(L17&lt;=4,4,IF(AND(L17&gt;=5,L17&lt;=10),5,IF(AND(L17&gt;=10,L17&lt;=16),5,IF(AND(L17&gt;=17,L17&lt;=21),4,""))))</f>
        <v/>
      </c>
      <c r="N17" s="42" t="str">
        <f>IF(E17&lt;&gt;"",E17,IF(G17&lt;&gt;"",G17,IF(I17&lt;&gt;"",I17,IF(K17&lt;&gt;"",K17,""))))</f>
        <v/>
      </c>
    </row>
    <row r="18" spans="1:16" ht="28.5" customHeight="1">
      <c r="A18" s="118" t="s">
        <v>18</v>
      </c>
      <c r="B18" s="123"/>
      <c r="C18" s="34" t="s">
        <v>14</v>
      </c>
      <c r="D18" s="61" t="s">
        <v>32</v>
      </c>
      <c r="E18" s="81"/>
      <c r="F18" s="61" t="s">
        <v>20</v>
      </c>
      <c r="G18" s="82"/>
      <c r="H18" s="61" t="s">
        <v>52</v>
      </c>
      <c r="I18" s="82"/>
      <c r="J18" s="61" t="s">
        <v>33</v>
      </c>
      <c r="K18" s="82"/>
      <c r="L18" s="69" t="str">
        <f>IF(AND($K$18&lt;&gt;"",$K$19&lt;&gt;"",$K$20&lt;&gt;""),15,IF($E18&lt;&gt;"",1.5,IF($G18&lt;&gt;"",5.5,IF($I18&lt;&gt;"",9.5,IF($K18&lt;&gt;"",14,"")))))</f>
        <v/>
      </c>
      <c r="M18" s="70" t="str">
        <f>IF(L18&lt;=3,3,IF(AND(L18&gt;=4,L18&lt;=7),3,IF(AND(L18&gt;=8,L18&lt;=11),3,IF(AND(L18&gt;=12,L18&lt;=15),3,""))))</f>
        <v/>
      </c>
      <c r="N18" s="132" t="str">
        <f>IF(OR(L18="",M18="",L19="",M19="",L20="",M20=""),"",ROUND((L18*M18+L19*M19+L20*M20)/(M18+M19+M20),0))</f>
        <v/>
      </c>
      <c r="P18" s="5" t="e">
        <f>N21/MID(J21,8,2)</f>
        <v>#VALUE!</v>
      </c>
    </row>
    <row r="19" spans="1:16" ht="28">
      <c r="A19" s="119"/>
      <c r="B19" s="123"/>
      <c r="C19" s="34" t="s">
        <v>15</v>
      </c>
      <c r="D19" s="61" t="s">
        <v>54</v>
      </c>
      <c r="E19" s="71"/>
      <c r="F19" s="61" t="s">
        <v>27</v>
      </c>
      <c r="G19" s="72"/>
      <c r="H19" s="61" t="s">
        <v>30</v>
      </c>
      <c r="I19" s="72"/>
      <c r="J19" s="61" t="s">
        <v>30</v>
      </c>
      <c r="K19" s="72"/>
      <c r="L19" s="69" t="str">
        <f t="shared" ref="L19:L20" si="3">IF(AND($K$18&lt;&gt;"",$K$19&lt;&gt;"",$K$20&lt;&gt;""),15,IF($E19&lt;&gt;"",1.5,IF($G19&lt;&gt;"",5.5,IF($I19&lt;&gt;"",9.5,IF($K19&lt;&gt;"",14,"")))))</f>
        <v/>
      </c>
      <c r="M19" s="70" t="str">
        <f t="shared" ref="M19:M20" si="4">IF(L19&lt;=3,3,IF(AND(L19&gt;=4,L19&lt;=7),3,IF(AND(L19&gt;=8,L19&lt;=11),3,IF(AND(L19&gt;=12,L19&lt;=15),3,""))))</f>
        <v/>
      </c>
      <c r="N19" s="132"/>
    </row>
    <row r="20" spans="1:16" ht="26" customHeight="1">
      <c r="A20" s="120"/>
      <c r="B20" s="123"/>
      <c r="C20" s="62" t="s">
        <v>16</v>
      </c>
      <c r="D20" s="61" t="s">
        <v>28</v>
      </c>
      <c r="E20" s="78"/>
      <c r="F20" s="61" t="s">
        <v>20</v>
      </c>
      <c r="G20" s="79"/>
      <c r="H20" s="61" t="s">
        <v>55</v>
      </c>
      <c r="I20" s="79"/>
      <c r="J20" s="61" t="s">
        <v>56</v>
      </c>
      <c r="K20" s="79"/>
      <c r="L20" s="69" t="str">
        <f t="shared" si="3"/>
        <v/>
      </c>
      <c r="M20" s="70" t="str">
        <f t="shared" si="4"/>
        <v/>
      </c>
      <c r="N20" s="133"/>
    </row>
    <row r="21" spans="1:16">
      <c r="A21" s="83"/>
      <c r="B21" s="83"/>
      <c r="C21" s="83"/>
      <c r="D21" s="84" t="s">
        <v>70</v>
      </c>
      <c r="E21" s="37" t="str">
        <f>IF(N18&lt;=3,N18,"")</f>
        <v/>
      </c>
      <c r="F21" s="75" t="s">
        <v>71</v>
      </c>
      <c r="G21" s="37" t="str">
        <f>IF(AND(N18&gt;=4,N18&lt;=7),N18,"")</f>
        <v/>
      </c>
      <c r="H21" s="75" t="s">
        <v>72</v>
      </c>
      <c r="I21" s="37" t="str">
        <f>IF(AND(N18&gt;=8,N18&lt;=11),N18,"")</f>
        <v/>
      </c>
      <c r="J21" s="75" t="s">
        <v>73</v>
      </c>
      <c r="K21" s="37" t="str">
        <f>IF(AND(N18&gt;=12,N18&lt;=15),N18,"")</f>
        <v/>
      </c>
      <c r="L21" s="80"/>
      <c r="M21" s="80"/>
      <c r="N21" s="42" t="str">
        <f>IF(E21&lt;&gt;"",E21,IF(G21&lt;&gt;"",G21,IF(I21&lt;&gt;"",I21,IF(K21&lt;&gt;"",K21,""))))</f>
        <v/>
      </c>
    </row>
    <row r="22" spans="1:16" ht="14.25" customHeight="1">
      <c r="A22" s="85"/>
      <c r="B22" s="85"/>
      <c r="C22" s="85"/>
      <c r="D22" s="86"/>
      <c r="E22" s="85"/>
      <c r="F22" s="87"/>
      <c r="G22" s="85"/>
      <c r="H22" s="87"/>
      <c r="I22" s="87"/>
      <c r="J22" s="130" t="s">
        <v>37</v>
      </c>
      <c r="K22" s="131"/>
      <c r="L22" s="73"/>
      <c r="M22" s="74"/>
      <c r="N22" s="88" t="str">
        <f>IF(OR(N11="",N14="",N17="",N21=""),"",ROUND(SUM(N11,N14,N17,N21),0))</f>
        <v/>
      </c>
    </row>
    <row r="23" spans="1:16">
      <c r="A23" s="89" t="s">
        <v>77</v>
      </c>
      <c r="B23" s="89" t="s">
        <v>76</v>
      </c>
      <c r="C23" s="85"/>
      <c r="D23" s="86"/>
      <c r="E23" s="85"/>
      <c r="F23" s="16"/>
      <c r="G23" s="85"/>
      <c r="H23" s="16"/>
      <c r="I23" s="87"/>
      <c r="J23" s="130" t="s">
        <v>51</v>
      </c>
      <c r="K23" s="130"/>
      <c r="L23" s="73"/>
      <c r="M23" s="74"/>
      <c r="N23" s="90" t="str">
        <f>IF(N22&lt;=2,1,IF(AND(N22&gt;=3,N22&lt;=4),2,IF(AND(N22&gt;=5,N22&lt;=8),3,IF(AND(N22&gt;=9,N22&lt;=12),4,IF(AND(N22&gt;=13,N22&lt;=16),5,IF(AND(N22&gt;=17,N22&lt;=21),6,IF(AND(N22&gt;=22,N22&lt;=26),7,IF(AND(N22&gt;=27,N22&lt;=31),8,IF(AND(N22&gt;=32,N22&lt;=36),9,IF(AND(N22&gt;=37,N22&lt;=42),10,IF(AND(N22&gt;=43,N22&lt;=48),11,IF(AND(N22&gt;=49,N22&lt;=54),12,IF(AND(N22&gt;=55,N22&lt;=61),13,IF(AND(N22&gt;=62,N22&lt;=68),14,IF(AND(N22&gt;=69,N22&lt;=75),15,"")))))))))))))))</f>
        <v/>
      </c>
    </row>
    <row r="24" spans="1:16">
      <c r="A24" s="54"/>
      <c r="B24" s="47"/>
      <c r="D24" s="1"/>
      <c r="F24" s="2"/>
      <c r="H24" s="2"/>
      <c r="J24" s="2"/>
    </row>
    <row r="25" spans="1:16">
      <c r="A25" s="17"/>
      <c r="B25" s="13"/>
      <c r="D25" s="4"/>
      <c r="E25" s="4"/>
      <c r="F25" s="4"/>
      <c r="G25" s="4"/>
      <c r="H25" s="4"/>
      <c r="I25" s="4"/>
      <c r="J25" s="4"/>
      <c r="K25" s="4"/>
      <c r="L25" s="4"/>
      <c r="M25" s="4"/>
      <c r="N25" s="4"/>
      <c r="O25" s="4"/>
      <c r="P25" s="4"/>
    </row>
    <row r="26" spans="1:16">
      <c r="A26" s="17"/>
      <c r="B26" s="4"/>
      <c r="D26" s="4"/>
      <c r="E26" s="4"/>
      <c r="F26" s="4"/>
      <c r="G26" s="4"/>
      <c r="H26" s="4"/>
      <c r="I26" s="4"/>
      <c r="J26" s="4"/>
      <c r="K26" s="4"/>
      <c r="L26" s="14"/>
      <c r="M26" s="4"/>
      <c r="N26" s="4"/>
      <c r="O26" s="4"/>
      <c r="P26" s="4"/>
    </row>
    <row r="27" spans="1:16">
      <c r="A27" s="17"/>
      <c r="D27" s="1"/>
      <c r="F27" s="2"/>
      <c r="H27" s="2"/>
      <c r="J27" s="2"/>
    </row>
    <row r="28" spans="1:16">
      <c r="A28" s="17"/>
    </row>
    <row r="29" spans="1:16">
      <c r="A29" s="17"/>
    </row>
    <row r="30" spans="1:16" ht="15" customHeight="1"/>
    <row r="31" spans="1:16" ht="84.75" customHeight="1"/>
  </sheetData>
  <mergeCells count="20">
    <mergeCell ref="A1:N3"/>
    <mergeCell ref="A5:A7"/>
    <mergeCell ref="B5:B7"/>
    <mergeCell ref="C5:C7"/>
    <mergeCell ref="D5:K5"/>
    <mergeCell ref="N5:N7"/>
    <mergeCell ref="D6:K6"/>
    <mergeCell ref="A8:A10"/>
    <mergeCell ref="B8:B9"/>
    <mergeCell ref="N8:N10"/>
    <mergeCell ref="A12:A13"/>
    <mergeCell ref="N12:N13"/>
    <mergeCell ref="J22:K22"/>
    <mergeCell ref="J23:K23"/>
    <mergeCell ref="A15:A16"/>
    <mergeCell ref="B15:B16"/>
    <mergeCell ref="N15:N16"/>
    <mergeCell ref="A18:A20"/>
    <mergeCell ref="B18:B20"/>
    <mergeCell ref="N18:N20"/>
  </mergeCells>
  <conditionalFormatting sqref="D11">
    <cfRule type="expression" dxfId="132" priority="16">
      <formula>$E$11&lt;&gt;""</formula>
    </cfRule>
    <cfRule type="expression" dxfId="131" priority="19">
      <formula>$N$8&lt;=4</formula>
    </cfRule>
  </conditionalFormatting>
  <conditionalFormatting sqref="F11">
    <cfRule type="expression" dxfId="130" priority="15">
      <formula>$G$11&lt;&gt;""</formula>
    </cfRule>
    <cfRule type="expression" dxfId="129" priority="18">
      <formula>"e($N$3&gt;=5;$N$3&lt;=9)"</formula>
    </cfRule>
  </conditionalFormatting>
  <conditionalFormatting sqref="H11">
    <cfRule type="expression" dxfId="128" priority="14">
      <formula>$I$11&lt;&gt;""</formula>
    </cfRule>
    <cfRule type="expression" dxfId="127" priority="17">
      <formula>AND(N8&gt;=10,N8&lt;=10)</formula>
    </cfRule>
  </conditionalFormatting>
  <conditionalFormatting sqref="J11">
    <cfRule type="expression" dxfId="126" priority="13">
      <formula>$K$11&lt;&gt;""</formula>
    </cfRule>
  </conditionalFormatting>
  <conditionalFormatting sqref="D14">
    <cfRule type="expression" dxfId="125" priority="12">
      <formula>$E$14&lt;&gt;""</formula>
    </cfRule>
  </conditionalFormatting>
  <conditionalFormatting sqref="F14">
    <cfRule type="expression" dxfId="124" priority="11">
      <formula>$G$14&lt;&gt;""</formula>
    </cfRule>
  </conditionalFormatting>
  <conditionalFormatting sqref="H14">
    <cfRule type="expression" dxfId="123" priority="10">
      <formula>$I$14&lt;&gt;""</formula>
    </cfRule>
  </conditionalFormatting>
  <conditionalFormatting sqref="J14">
    <cfRule type="expression" dxfId="122" priority="9">
      <formula>$K$14&lt;&gt;""</formula>
    </cfRule>
  </conditionalFormatting>
  <conditionalFormatting sqref="D17">
    <cfRule type="expression" dxfId="121" priority="8">
      <formula>$E$17&lt;&gt;""</formula>
    </cfRule>
  </conditionalFormatting>
  <conditionalFormatting sqref="F17">
    <cfRule type="expression" dxfId="120" priority="7">
      <formula>G17&lt;&gt;""</formula>
    </cfRule>
  </conditionalFormatting>
  <conditionalFormatting sqref="H17">
    <cfRule type="expression" dxfId="119" priority="6">
      <formula>$I$17&lt;&gt;""</formula>
    </cfRule>
  </conditionalFormatting>
  <conditionalFormatting sqref="J17">
    <cfRule type="expression" dxfId="118" priority="5">
      <formula>$K$17&lt;&gt;""</formula>
    </cfRule>
  </conditionalFormatting>
  <conditionalFormatting sqref="D21">
    <cfRule type="expression" dxfId="117" priority="4">
      <formula>$E$21&lt;&gt;""</formula>
    </cfRule>
  </conditionalFormatting>
  <conditionalFormatting sqref="F21">
    <cfRule type="expression" dxfId="116" priority="3">
      <formula>$G$21&lt;&gt;""</formula>
    </cfRule>
  </conditionalFormatting>
  <conditionalFormatting sqref="H21">
    <cfRule type="expression" dxfId="115" priority="2">
      <formula>$I$21&lt;&gt;""</formula>
    </cfRule>
  </conditionalFormatting>
  <conditionalFormatting sqref="J21">
    <cfRule type="expression" dxfId="114" priority="1">
      <formula>$K$21&lt;&gt;""</formula>
    </cfRule>
  </conditionalFormatting>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8" enableFormatConditionsCalculation="0"/>
  <dimension ref="A1:P31"/>
  <sheetViews>
    <sheetView showGridLines="0" workbookViewId="0">
      <selection activeCell="A5" sqref="A5:C20"/>
    </sheetView>
  </sheetViews>
  <sheetFormatPr baseColWidth="10" defaultColWidth="8.83203125" defaultRowHeight="14" outlineLevelCol="1" x14ac:dyDescent="0"/>
  <cols>
    <col min="1" max="1" width="28.33203125" style="7" customWidth="1"/>
    <col min="2" max="2" width="20.1640625" customWidth="1"/>
    <col min="3" max="3" width="26.1640625" style="7" bestFit="1" customWidth="1"/>
    <col min="4" max="4" width="16.33203125" customWidth="1"/>
    <col min="5" max="5" width="3.33203125" customWidth="1"/>
    <col min="6" max="6" width="12.6640625" customWidth="1"/>
    <col min="7" max="7" width="3.33203125" customWidth="1"/>
    <col min="8" max="8" width="17.1640625" customWidth="1"/>
    <col min="9" max="9" width="3.33203125" customWidth="1"/>
    <col min="10" max="10" width="13.1640625" customWidth="1"/>
    <col min="11" max="11" width="3.33203125" customWidth="1"/>
    <col min="12" max="12" width="6.6640625" hidden="1" customWidth="1" outlineLevel="1"/>
    <col min="13" max="13" width="4.5" hidden="1" customWidth="1" outlineLevel="1"/>
    <col min="14" max="14" width="11.5" bestFit="1" customWidth="1" collapsed="1"/>
    <col min="15" max="15" width="10" bestFit="1" customWidth="1"/>
    <col min="16" max="16" width="9.6640625" bestFit="1" customWidth="1"/>
  </cols>
  <sheetData>
    <row r="1" spans="1:16" ht="15" thickBot="1">
      <c r="A1" s="109" t="s">
        <v>74</v>
      </c>
      <c r="B1" s="109"/>
      <c r="C1" s="109"/>
      <c r="D1" s="109"/>
      <c r="E1" s="109"/>
      <c r="F1" s="109"/>
      <c r="G1" s="109"/>
      <c r="H1" s="109"/>
      <c r="I1" s="109"/>
      <c r="J1" s="109"/>
      <c r="K1" s="109"/>
      <c r="L1" s="109"/>
      <c r="M1" s="109"/>
      <c r="N1" s="109"/>
    </row>
    <row r="2" spans="1:16" ht="16" thickTop="1" thickBot="1">
      <c r="A2" s="109"/>
      <c r="B2" s="109"/>
      <c r="C2" s="109"/>
      <c r="D2" s="109"/>
      <c r="E2" s="109"/>
      <c r="F2" s="109"/>
      <c r="G2" s="109"/>
      <c r="H2" s="109"/>
      <c r="I2" s="109"/>
      <c r="J2" s="109"/>
      <c r="K2" s="109"/>
      <c r="L2" s="109"/>
      <c r="M2" s="109"/>
      <c r="N2" s="109"/>
    </row>
    <row r="3" spans="1:16" ht="15" thickTop="1">
      <c r="A3" s="110"/>
      <c r="B3" s="110"/>
      <c r="C3" s="110"/>
      <c r="D3" s="110"/>
      <c r="E3" s="110"/>
      <c r="F3" s="110"/>
      <c r="G3" s="110"/>
      <c r="H3" s="110"/>
      <c r="I3" s="110"/>
      <c r="J3" s="110"/>
      <c r="K3" s="110"/>
      <c r="L3" s="110"/>
      <c r="M3" s="110"/>
      <c r="N3" s="110"/>
    </row>
    <row r="4" spans="1:16" ht="20" thickBot="1">
      <c r="A4" s="22"/>
      <c r="B4" s="22"/>
      <c r="C4" s="22"/>
      <c r="D4" s="22"/>
      <c r="E4" s="22"/>
      <c r="F4" s="22"/>
      <c r="G4" s="22"/>
      <c r="H4" s="22"/>
      <c r="I4" s="22"/>
      <c r="J4" s="22"/>
      <c r="K4" s="22"/>
      <c r="L4" s="22"/>
      <c r="M4" s="22"/>
      <c r="N4" s="22"/>
      <c r="O4" s="23"/>
    </row>
    <row r="5" spans="1:16" ht="15" customHeight="1" thickTop="1">
      <c r="A5" s="129" t="s">
        <v>75</v>
      </c>
      <c r="B5" s="126" t="s">
        <v>94</v>
      </c>
      <c r="C5" s="107"/>
      <c r="D5" s="108" t="s">
        <v>0</v>
      </c>
      <c r="E5" s="108"/>
      <c r="F5" s="108"/>
      <c r="G5" s="108"/>
      <c r="H5" s="108"/>
      <c r="I5" s="108"/>
      <c r="J5" s="108"/>
      <c r="K5" s="108"/>
      <c r="L5" s="18" t="s">
        <v>61</v>
      </c>
      <c r="M5" s="18"/>
      <c r="N5" s="107" t="s">
        <v>61</v>
      </c>
    </row>
    <row r="6" spans="1:16">
      <c r="A6" s="127"/>
      <c r="B6" s="127"/>
      <c r="C6" s="107"/>
      <c r="D6" s="134" t="s">
        <v>1</v>
      </c>
      <c r="E6" s="135"/>
      <c r="F6" s="135"/>
      <c r="G6" s="135"/>
      <c r="H6" s="135"/>
      <c r="I6" s="135"/>
      <c r="J6" s="135"/>
      <c r="K6" s="136"/>
      <c r="L6" s="19"/>
      <c r="M6" s="19"/>
      <c r="N6" s="107"/>
      <c r="O6" s="3"/>
    </row>
    <row r="7" spans="1:16" ht="22.5" customHeight="1">
      <c r="A7" s="128"/>
      <c r="B7" s="128"/>
      <c r="C7" s="108"/>
      <c r="D7" s="63" t="s">
        <v>2</v>
      </c>
      <c r="E7" s="64"/>
      <c r="F7" s="65" t="s">
        <v>3</v>
      </c>
      <c r="G7" s="64"/>
      <c r="H7" s="65" t="s">
        <v>4</v>
      </c>
      <c r="I7" s="64"/>
      <c r="J7" s="65" t="s">
        <v>5</v>
      </c>
      <c r="K7" s="64"/>
      <c r="L7" s="66" t="s">
        <v>69</v>
      </c>
      <c r="M7" s="66" t="s">
        <v>31</v>
      </c>
      <c r="N7" s="108"/>
    </row>
    <row r="8" spans="1:16" ht="40" customHeight="1">
      <c r="A8" s="123" t="s">
        <v>6</v>
      </c>
      <c r="B8" s="124" t="s">
        <v>91</v>
      </c>
      <c r="C8" s="34" t="s">
        <v>7</v>
      </c>
      <c r="D8" s="61" t="s">
        <v>19</v>
      </c>
      <c r="E8" s="67"/>
      <c r="F8" s="61" t="s">
        <v>20</v>
      </c>
      <c r="G8" s="68"/>
      <c r="H8" s="61" t="s">
        <v>21</v>
      </c>
      <c r="I8" s="68"/>
      <c r="J8" s="61" t="s">
        <v>22</v>
      </c>
      <c r="K8" s="68"/>
      <c r="L8" s="69" t="str">
        <f>IF(AND(K8&lt;&gt;"",K9&lt;&gt;"",K10&lt;&gt;""),18,IF($E8&lt;&gt;"",2,IF($G8&lt;&gt;"",7,IF($I8&lt;&gt;"",12,IF($K8&lt;&gt;"",17,"")))))</f>
        <v/>
      </c>
      <c r="M8" s="70" t="str">
        <f>IF(L8&lt;=4,4,IF(AND(L8&gt;=5,L8&lt;=9),4,IF(AND(L8&gt;=10,L8&lt;=14),4,IF(AND(L8&gt;=15,L8&lt;=18),3,""))))</f>
        <v/>
      </c>
      <c r="N8" s="132" t="str">
        <f>IF(OR(L8="",M8="",L9="",M9="",L10="",M10=""),"",ROUND((L8*M8+L9*M9+L10*M10)/(M8+M9+M10),0))</f>
        <v/>
      </c>
      <c r="P8" s="5" t="e">
        <f>N11/MID(J11,8,2)</f>
        <v>#VALUE!</v>
      </c>
    </row>
    <row r="9" spans="1:16" ht="28.5" customHeight="1">
      <c r="A9" s="123"/>
      <c r="B9" s="125"/>
      <c r="C9" s="34" t="s">
        <v>8</v>
      </c>
      <c r="D9" s="61" t="s">
        <v>23</v>
      </c>
      <c r="E9" s="71"/>
      <c r="F9" s="61" t="s">
        <v>24</v>
      </c>
      <c r="G9" s="72"/>
      <c r="H9" s="61" t="s">
        <v>25</v>
      </c>
      <c r="I9" s="72"/>
      <c r="J9" s="61" t="s">
        <v>26</v>
      </c>
      <c r="K9" s="72"/>
      <c r="L9" s="69" t="str">
        <f>IF(AND(K8&lt;&gt;"",K9&lt;&gt;"",K10&lt;&gt;""),18,IF($E9&lt;&gt;"",2,IF($G9&lt;&gt;"",7,IF($I9&lt;&gt;"",12,IF($K9&lt;&gt;"",17,"")))))</f>
        <v/>
      </c>
      <c r="M9" s="70" t="str">
        <f t="shared" ref="M9:M10" si="0">IF(L9&lt;=4,4,IF(AND(L9&gt;=5,L9&lt;=9),4,IF(AND(L9&gt;=10,L9&lt;=14),4,IF(AND(L9&gt;=15,L9&lt;=18),3,""))))</f>
        <v/>
      </c>
      <c r="N9" s="132"/>
    </row>
    <row r="10" spans="1:16" ht="35.25" customHeight="1">
      <c r="A10" s="123"/>
      <c r="B10" s="91" t="s">
        <v>92</v>
      </c>
      <c r="C10" s="34" t="s">
        <v>9</v>
      </c>
      <c r="D10" s="61" t="s">
        <v>28</v>
      </c>
      <c r="E10" s="71"/>
      <c r="F10" s="61" t="s">
        <v>27</v>
      </c>
      <c r="G10" s="72"/>
      <c r="H10" s="61" t="s">
        <v>29</v>
      </c>
      <c r="I10" s="72"/>
      <c r="J10" s="61" t="s">
        <v>30</v>
      </c>
      <c r="K10" s="72"/>
      <c r="L10" s="69" t="str">
        <f>IF(AND(K8&lt;&gt;"",K9&lt;&gt;"",K10&lt;&gt;""),18,IF($E10&lt;&gt;"",2,IF($G10&lt;&gt;"",7,IF($I10&lt;&gt;"",12,IF($K10&lt;&gt;"",17,"")))))</f>
        <v/>
      </c>
      <c r="M10" s="70" t="str">
        <f t="shared" si="0"/>
        <v/>
      </c>
      <c r="N10" s="133"/>
    </row>
    <row r="11" spans="1:16" ht="23.25" customHeight="1">
      <c r="A11" s="15"/>
      <c r="B11" s="8"/>
      <c r="C11" s="9"/>
      <c r="D11" s="75" t="s">
        <v>62</v>
      </c>
      <c r="E11" s="36" t="str">
        <f>IF(N8&lt;=4,N8,"")</f>
        <v/>
      </c>
      <c r="F11" s="76" t="s">
        <v>63</v>
      </c>
      <c r="G11" s="37" t="str">
        <f>IF(AND(N8&gt;=5,N8&lt;=9),N8,"")</f>
        <v/>
      </c>
      <c r="H11" s="75" t="s">
        <v>64</v>
      </c>
      <c r="I11" s="37" t="str">
        <f>IF(AND(N8&gt;=10,N8&lt;=14),N8,"")</f>
        <v/>
      </c>
      <c r="J11" s="75" t="s">
        <v>65</v>
      </c>
      <c r="K11" s="37" t="str">
        <f>IF(AND(N8&gt;=15,N8&lt;=18),N8,"")</f>
        <v/>
      </c>
      <c r="L11" s="77"/>
      <c r="M11" s="77"/>
      <c r="N11" s="42" t="str">
        <f>IF(E11&lt;&gt;"",E11,IF(G11&lt;&gt;"",G11,IF(I11&lt;&gt;"",I11,IF(K11&lt;&gt;"",K11,""))))</f>
        <v/>
      </c>
    </row>
    <row r="12" spans="1:16" ht="32.25" customHeight="1">
      <c r="A12" s="121" t="s">
        <v>17</v>
      </c>
      <c r="B12" s="92" t="s">
        <v>95</v>
      </c>
      <c r="C12" s="34" t="s">
        <v>10</v>
      </c>
      <c r="D12" s="61" t="s">
        <v>32</v>
      </c>
      <c r="E12" s="71"/>
      <c r="F12" s="61" t="s">
        <v>20</v>
      </c>
      <c r="G12" s="72"/>
      <c r="H12" s="61" t="s">
        <v>21</v>
      </c>
      <c r="I12" s="72"/>
      <c r="J12" s="61" t="s">
        <v>33</v>
      </c>
      <c r="K12" s="72"/>
      <c r="L12" s="69" t="str">
        <f>IF(AND(K12&lt;&gt;"",K13&lt;&gt;""),21,IF($E12&lt;&gt;"",2,IF($G12&lt;&gt;"",7.5,IF($I12&lt;&gt;"",13.5,IF($K12&lt;&gt;"",19,"")))))</f>
        <v/>
      </c>
      <c r="M12" s="70" t="str">
        <f>IF(L12&lt;=4,4,IF(AND(L12&gt;=5,L12&lt;=10),5,IF(AND(L12&gt;=11,L12&lt;=16),5,IF(AND(L12&gt;=17,L12&lt;=21),4,""))))</f>
        <v/>
      </c>
      <c r="N12" s="132" t="str">
        <f>IF(OR(L12="",M12="",L13="",M13=""),"",ROUND((L12*M12+L13*M13)/(M12+M13),0))</f>
        <v/>
      </c>
      <c r="P12" s="5" t="e">
        <f>N14/MID(J14,8,2)</f>
        <v>#VALUE!</v>
      </c>
    </row>
    <row r="13" spans="1:16" ht="32.25" customHeight="1">
      <c r="A13" s="122"/>
      <c r="B13" s="93" t="s">
        <v>96</v>
      </c>
      <c r="C13" s="62" t="s">
        <v>11</v>
      </c>
      <c r="D13" s="61" t="s">
        <v>28</v>
      </c>
      <c r="E13" s="78"/>
      <c r="F13" s="61" t="s">
        <v>36</v>
      </c>
      <c r="G13" s="79"/>
      <c r="H13" s="61" t="s">
        <v>35</v>
      </c>
      <c r="I13" s="79"/>
      <c r="J13" s="61" t="s">
        <v>34</v>
      </c>
      <c r="K13" s="79"/>
      <c r="L13" s="69" t="str">
        <f>IF(AND(K12&lt;&gt;"",K13&lt;&gt;""),21,IF($E13&lt;&gt;"",2,IF($G13&lt;&gt;"",7.5,IF($I13&lt;&gt;"",13.5,IF($K13&lt;&gt;"",19,"")))))</f>
        <v/>
      </c>
      <c r="M13" s="70" t="str">
        <f>IF(L13&lt;=4,4,IF(AND(L13&gt;=5,L13&lt;=10),5,IF(AND(L13&gt;=11,L13&lt;=16),5,IF(AND(L13&gt;=17,L13&lt;=21),4,""))))</f>
        <v/>
      </c>
      <c r="N13" s="133"/>
    </row>
    <row r="14" spans="1:16" ht="19.5" customHeight="1">
      <c r="A14" s="15"/>
      <c r="B14" s="8"/>
      <c r="C14" s="9"/>
      <c r="D14" s="75" t="s">
        <v>62</v>
      </c>
      <c r="E14" s="37" t="str">
        <f>IF(N12&lt;=4,N12,"")</f>
        <v/>
      </c>
      <c r="F14" s="75" t="s">
        <v>66</v>
      </c>
      <c r="G14" s="37" t="str">
        <f>IF(AND(N12&gt;=5,N12&lt;=10),N12,"")</f>
        <v/>
      </c>
      <c r="H14" s="75" t="s">
        <v>67</v>
      </c>
      <c r="I14" s="37" t="str">
        <f>IF(AND(N12&gt;=11,N12&lt;=16),N12,"")</f>
        <v/>
      </c>
      <c r="J14" s="75" t="s">
        <v>68</v>
      </c>
      <c r="K14" s="37" t="str">
        <f>IF(AND(N12&gt;=17,N12&lt;=21),N12,"")</f>
        <v/>
      </c>
      <c r="L14" s="80"/>
      <c r="M14" s="80"/>
      <c r="N14" s="42" t="str">
        <f>IF(E14&lt;&gt;"",E14,IF(G14&lt;&gt;"",G14,IF(I14&lt;&gt;"",I14,IF(K14&lt;&gt;"",K14,""))))</f>
        <v/>
      </c>
    </row>
    <row r="15" spans="1:16" ht="40" customHeight="1">
      <c r="A15" s="124" t="s">
        <v>90</v>
      </c>
      <c r="B15" s="124" t="s">
        <v>93</v>
      </c>
      <c r="C15" s="62" t="s">
        <v>12</v>
      </c>
      <c r="D15" s="61" t="s">
        <v>32</v>
      </c>
      <c r="E15" s="81"/>
      <c r="F15" s="61" t="s">
        <v>20</v>
      </c>
      <c r="G15" s="82"/>
      <c r="H15" s="61" t="s">
        <v>52</v>
      </c>
      <c r="I15" s="82"/>
      <c r="J15" s="61" t="s">
        <v>33</v>
      </c>
      <c r="K15" s="82"/>
      <c r="L15" s="69" t="str">
        <f>IF(AND(K15&lt;&gt;"",K16&lt;&gt;""),21,IF($E15&lt;&gt;"",2,IF($G15&lt;&gt;"",7.5,IF($I15&lt;&gt;"",13.5,IF($K15&lt;&gt;"",19,"")))))</f>
        <v/>
      </c>
      <c r="M15" s="70" t="str">
        <f>IF(L15&lt;=4,4,IF(AND(L15&gt;=5,L15&lt;=10),5,IF(AND(L15&gt;=11,L15&lt;=16),5,IF(AND(L15&gt;=17,L15&lt;=21),4,""))))</f>
        <v/>
      </c>
      <c r="N15" s="132" t="str">
        <f>IF(OR(L15="",M15="",L16="",M16=""),"",ROUND((L15*M15+L16*M16)/(M15+M16),0))</f>
        <v/>
      </c>
      <c r="P15" s="5" t="e">
        <f>N17/MID(J17,8,2)</f>
        <v>#VALUE!</v>
      </c>
    </row>
    <row r="16" spans="1:16" ht="33" customHeight="1">
      <c r="A16" s="125"/>
      <c r="B16" s="125"/>
      <c r="C16" s="34" t="s">
        <v>13</v>
      </c>
      <c r="D16" s="61" t="s">
        <v>28</v>
      </c>
      <c r="E16" s="78"/>
      <c r="F16" s="61" t="s">
        <v>36</v>
      </c>
      <c r="G16" s="79"/>
      <c r="H16" s="61" t="s">
        <v>53</v>
      </c>
      <c r="I16" s="79"/>
      <c r="J16" s="61" t="s">
        <v>34</v>
      </c>
      <c r="K16" s="79"/>
      <c r="L16" s="69" t="str">
        <f>IF(AND(K15&lt;&gt;"",K16&lt;&gt;""),21,IF($E16&lt;&gt;"",2,IF($G16&lt;&gt;"",7.5,IF($I16&lt;&gt;"",13.5,IF($K16&lt;&gt;"",19,"")))))</f>
        <v/>
      </c>
      <c r="M16" s="70" t="str">
        <f>IF(L16&lt;=4,4,IF(AND(L16&gt;=5,L16&lt;=10),5,IF(AND(L16&gt;=11,L16&lt;=16),5,IF(AND(L16&gt;=17,L16&lt;=21),4,""))))</f>
        <v/>
      </c>
      <c r="N16" s="133"/>
    </row>
    <row r="17" spans="1:16" ht="18.75" customHeight="1">
      <c r="A17" s="15"/>
      <c r="B17" s="8"/>
      <c r="C17" s="9"/>
      <c r="D17" s="75" t="s">
        <v>62</v>
      </c>
      <c r="E17" s="37" t="str">
        <f>IF(N15&lt;=4,N15,"")</f>
        <v/>
      </c>
      <c r="F17" s="75" t="s">
        <v>66</v>
      </c>
      <c r="G17" s="37" t="str">
        <f>IF(AND(N15&gt;=5,N15&lt;=10),N15,"")</f>
        <v/>
      </c>
      <c r="H17" s="75" t="s">
        <v>67</v>
      </c>
      <c r="I17" s="37" t="str">
        <f>IF(AND(N15&gt;=11,N15&lt;=16),N15,"")</f>
        <v/>
      </c>
      <c r="J17" s="75" t="s">
        <v>68</v>
      </c>
      <c r="K17" s="37" t="str">
        <f>IF(AND(N15&gt;=17,N15&lt;=21),N15,"")</f>
        <v/>
      </c>
      <c r="L17" s="80" t="str">
        <f t="shared" ref="L17" si="1">IF($E17&lt;&gt;"",2,IF($G17&lt;&gt;"",8,IF($I17&lt;&gt;"",13,IF($K17&lt;&gt;"",18,""))))</f>
        <v/>
      </c>
      <c r="M17" s="80" t="str">
        <f t="shared" ref="M17" si="2">IF(L17&lt;=4,4,IF(AND(L17&gt;=5,L17&lt;=10),5,IF(AND(L17&gt;=10,L17&lt;=16),5,IF(AND(L17&gt;=17,L17&lt;=21),4,""))))</f>
        <v/>
      </c>
      <c r="N17" s="42" t="str">
        <f>IF(E17&lt;&gt;"",E17,IF(G17&lt;&gt;"",G17,IF(I17&lt;&gt;"",I17,IF(K17&lt;&gt;"",K17,""))))</f>
        <v/>
      </c>
    </row>
    <row r="18" spans="1:16" ht="28.5" customHeight="1">
      <c r="A18" s="118" t="s">
        <v>18</v>
      </c>
      <c r="B18" s="123"/>
      <c r="C18" s="34" t="s">
        <v>14</v>
      </c>
      <c r="D18" s="61" t="s">
        <v>32</v>
      </c>
      <c r="E18" s="81"/>
      <c r="F18" s="61" t="s">
        <v>20</v>
      </c>
      <c r="G18" s="82"/>
      <c r="H18" s="61" t="s">
        <v>52</v>
      </c>
      <c r="I18" s="82"/>
      <c r="J18" s="61" t="s">
        <v>33</v>
      </c>
      <c r="K18" s="82"/>
      <c r="L18" s="69" t="str">
        <f>IF(AND($K$18&lt;&gt;"",$K$19&lt;&gt;"",$K$20&lt;&gt;""),15,IF($E18&lt;&gt;"",1.5,IF($G18&lt;&gt;"",5.5,IF($I18&lt;&gt;"",9.5,IF($K18&lt;&gt;"",14,"")))))</f>
        <v/>
      </c>
      <c r="M18" s="70" t="str">
        <f>IF(L18&lt;=3,3,IF(AND(L18&gt;=4,L18&lt;=7),3,IF(AND(L18&gt;=8,L18&lt;=11),3,IF(AND(L18&gt;=12,L18&lt;=15),3,""))))</f>
        <v/>
      </c>
      <c r="N18" s="132" t="str">
        <f>IF(OR(L18="",M18="",L19="",M19="",L20="",M20=""),"",ROUND((L18*M18+L19*M19+L20*M20)/(M18+M19+M20),0))</f>
        <v/>
      </c>
      <c r="P18" s="5" t="e">
        <f>N21/MID(J21,8,2)</f>
        <v>#VALUE!</v>
      </c>
    </row>
    <row r="19" spans="1:16" ht="28">
      <c r="A19" s="119"/>
      <c r="B19" s="123"/>
      <c r="C19" s="34" t="s">
        <v>15</v>
      </c>
      <c r="D19" s="61" t="s">
        <v>54</v>
      </c>
      <c r="E19" s="71"/>
      <c r="F19" s="61" t="s">
        <v>27</v>
      </c>
      <c r="G19" s="72"/>
      <c r="H19" s="61" t="s">
        <v>30</v>
      </c>
      <c r="I19" s="72"/>
      <c r="J19" s="61" t="s">
        <v>30</v>
      </c>
      <c r="K19" s="72"/>
      <c r="L19" s="69" t="str">
        <f t="shared" ref="L19:L20" si="3">IF(AND($K$18&lt;&gt;"",$K$19&lt;&gt;"",$K$20&lt;&gt;""),15,IF($E19&lt;&gt;"",1.5,IF($G19&lt;&gt;"",5.5,IF($I19&lt;&gt;"",9.5,IF($K19&lt;&gt;"",14,"")))))</f>
        <v/>
      </c>
      <c r="M19" s="70" t="str">
        <f t="shared" ref="M19:M20" si="4">IF(L19&lt;=3,3,IF(AND(L19&gt;=4,L19&lt;=7),3,IF(AND(L19&gt;=8,L19&lt;=11),3,IF(AND(L19&gt;=12,L19&lt;=15),3,""))))</f>
        <v/>
      </c>
      <c r="N19" s="132"/>
    </row>
    <row r="20" spans="1:16" ht="26" customHeight="1">
      <c r="A20" s="120"/>
      <c r="B20" s="123"/>
      <c r="C20" s="62" t="s">
        <v>16</v>
      </c>
      <c r="D20" s="61" t="s">
        <v>28</v>
      </c>
      <c r="E20" s="78"/>
      <c r="F20" s="61" t="s">
        <v>20</v>
      </c>
      <c r="G20" s="79"/>
      <c r="H20" s="61" t="s">
        <v>55</v>
      </c>
      <c r="I20" s="79"/>
      <c r="J20" s="61" t="s">
        <v>56</v>
      </c>
      <c r="K20" s="79"/>
      <c r="L20" s="69" t="str">
        <f t="shared" si="3"/>
        <v/>
      </c>
      <c r="M20" s="70" t="str">
        <f t="shared" si="4"/>
        <v/>
      </c>
      <c r="N20" s="133"/>
    </row>
    <row r="21" spans="1:16">
      <c r="A21" s="83"/>
      <c r="B21" s="83"/>
      <c r="C21" s="83"/>
      <c r="D21" s="84" t="s">
        <v>70</v>
      </c>
      <c r="E21" s="37" t="str">
        <f>IF(N18&lt;=3,N18,"")</f>
        <v/>
      </c>
      <c r="F21" s="75" t="s">
        <v>71</v>
      </c>
      <c r="G21" s="37" t="str">
        <f>IF(AND(N18&gt;=4,N18&lt;=7),N18,"")</f>
        <v/>
      </c>
      <c r="H21" s="75" t="s">
        <v>72</v>
      </c>
      <c r="I21" s="37" t="str">
        <f>IF(AND(N18&gt;=8,N18&lt;=11),N18,"")</f>
        <v/>
      </c>
      <c r="J21" s="75" t="s">
        <v>73</v>
      </c>
      <c r="K21" s="37" t="str">
        <f>IF(AND(N18&gt;=12,N18&lt;=15),N18,"")</f>
        <v/>
      </c>
      <c r="L21" s="80"/>
      <c r="M21" s="80"/>
      <c r="N21" s="42" t="str">
        <f>IF(E21&lt;&gt;"",E21,IF(G21&lt;&gt;"",G21,IF(I21&lt;&gt;"",I21,IF(K21&lt;&gt;"",K21,""))))</f>
        <v/>
      </c>
    </row>
    <row r="22" spans="1:16" ht="14.25" customHeight="1">
      <c r="A22" s="85"/>
      <c r="B22" s="85"/>
      <c r="C22" s="85"/>
      <c r="D22" s="86"/>
      <c r="E22" s="85"/>
      <c r="F22" s="87"/>
      <c r="G22" s="85"/>
      <c r="H22" s="87"/>
      <c r="I22" s="87"/>
      <c r="J22" s="130" t="s">
        <v>37</v>
      </c>
      <c r="K22" s="131"/>
      <c r="L22" s="73"/>
      <c r="M22" s="74"/>
      <c r="N22" s="88" t="str">
        <f>IF(OR(N11="",N14="",N17="",N21=""),"",ROUND(SUM(N11,N14,N17,N21),0))</f>
        <v/>
      </c>
    </row>
    <row r="23" spans="1:16">
      <c r="A23" s="89" t="s">
        <v>77</v>
      </c>
      <c r="B23" s="89" t="s">
        <v>76</v>
      </c>
      <c r="C23" s="85"/>
      <c r="D23" s="86"/>
      <c r="E23" s="85"/>
      <c r="F23" s="16"/>
      <c r="G23" s="85"/>
      <c r="H23" s="16"/>
      <c r="I23" s="87"/>
      <c r="J23" s="130" t="s">
        <v>51</v>
      </c>
      <c r="K23" s="130"/>
      <c r="L23" s="73"/>
      <c r="M23" s="74"/>
      <c r="N23" s="90" t="str">
        <f>IF(N22&lt;=2,1,IF(AND(N22&gt;=3,N22&lt;=4),2,IF(AND(N22&gt;=5,N22&lt;=8),3,IF(AND(N22&gt;=9,N22&lt;=12),4,IF(AND(N22&gt;=13,N22&lt;=16),5,IF(AND(N22&gt;=17,N22&lt;=21),6,IF(AND(N22&gt;=22,N22&lt;=26),7,IF(AND(N22&gt;=27,N22&lt;=31),8,IF(AND(N22&gt;=32,N22&lt;=36),9,IF(AND(N22&gt;=37,N22&lt;=42),10,IF(AND(N22&gt;=43,N22&lt;=48),11,IF(AND(N22&gt;=49,N22&lt;=54),12,IF(AND(N22&gt;=55,N22&lt;=61),13,IF(AND(N22&gt;=62,N22&lt;=68),14,IF(AND(N22&gt;=69,N22&lt;=75),15,"")))))))))))))))</f>
        <v/>
      </c>
    </row>
    <row r="24" spans="1:16">
      <c r="A24" s="54"/>
      <c r="B24" s="47"/>
      <c r="D24" s="1"/>
      <c r="F24" s="2"/>
      <c r="H24" s="2"/>
      <c r="J24" s="2"/>
    </row>
    <row r="25" spans="1:16">
      <c r="A25" s="17"/>
      <c r="B25" s="13"/>
      <c r="D25" s="4"/>
      <c r="E25" s="4"/>
      <c r="F25" s="4"/>
      <c r="G25" s="4"/>
      <c r="H25" s="4"/>
      <c r="I25" s="4"/>
      <c r="J25" s="4"/>
      <c r="K25" s="4"/>
      <c r="L25" s="4"/>
      <c r="M25" s="4"/>
      <c r="N25" s="4"/>
      <c r="O25" s="4"/>
      <c r="P25" s="4"/>
    </row>
    <row r="26" spans="1:16">
      <c r="A26" s="17"/>
      <c r="B26" s="4"/>
      <c r="D26" s="4"/>
      <c r="E26" s="4"/>
      <c r="F26" s="4"/>
      <c r="G26" s="4"/>
      <c r="H26" s="4"/>
      <c r="I26" s="4"/>
      <c r="J26" s="4"/>
      <c r="K26" s="4"/>
      <c r="L26" s="14"/>
      <c r="M26" s="4"/>
      <c r="N26" s="4"/>
      <c r="O26" s="4"/>
      <c r="P26" s="4"/>
    </row>
    <row r="27" spans="1:16">
      <c r="A27" s="17"/>
      <c r="D27" s="1"/>
      <c r="F27" s="2"/>
      <c r="H27" s="2"/>
      <c r="J27" s="2"/>
    </row>
    <row r="28" spans="1:16">
      <c r="A28" s="17"/>
    </row>
    <row r="29" spans="1:16">
      <c r="A29" s="17"/>
    </row>
    <row r="30" spans="1:16" ht="15" customHeight="1"/>
    <row r="31" spans="1:16" ht="84.75" customHeight="1"/>
  </sheetData>
  <mergeCells count="20">
    <mergeCell ref="A1:N3"/>
    <mergeCell ref="A5:A7"/>
    <mergeCell ref="B5:B7"/>
    <mergeCell ref="C5:C7"/>
    <mergeCell ref="D5:K5"/>
    <mergeCell ref="N5:N7"/>
    <mergeCell ref="D6:K6"/>
    <mergeCell ref="A8:A10"/>
    <mergeCell ref="B8:B9"/>
    <mergeCell ref="N8:N10"/>
    <mergeCell ref="A12:A13"/>
    <mergeCell ref="N12:N13"/>
    <mergeCell ref="J22:K22"/>
    <mergeCell ref="J23:K23"/>
    <mergeCell ref="A15:A16"/>
    <mergeCell ref="B15:B16"/>
    <mergeCell ref="N15:N16"/>
    <mergeCell ref="A18:A20"/>
    <mergeCell ref="B18:B20"/>
    <mergeCell ref="N18:N20"/>
  </mergeCells>
  <conditionalFormatting sqref="D11">
    <cfRule type="expression" dxfId="113" priority="16">
      <formula>$E$11&lt;&gt;""</formula>
    </cfRule>
    <cfRule type="expression" dxfId="112" priority="19">
      <formula>$N$8&lt;=4</formula>
    </cfRule>
  </conditionalFormatting>
  <conditionalFormatting sqref="F11">
    <cfRule type="expression" dxfId="111" priority="15">
      <formula>$G$11&lt;&gt;""</formula>
    </cfRule>
    <cfRule type="expression" dxfId="110" priority="18">
      <formula>"e($N$3&gt;=5;$N$3&lt;=9)"</formula>
    </cfRule>
  </conditionalFormatting>
  <conditionalFormatting sqref="H11">
    <cfRule type="expression" dxfId="109" priority="14">
      <formula>$I$11&lt;&gt;""</formula>
    </cfRule>
    <cfRule type="expression" dxfId="108" priority="17">
      <formula>AND(N8&gt;=10,N8&lt;=10)</formula>
    </cfRule>
  </conditionalFormatting>
  <conditionalFormatting sqref="J11">
    <cfRule type="expression" dxfId="107" priority="13">
      <formula>$K$11&lt;&gt;""</formula>
    </cfRule>
  </conditionalFormatting>
  <conditionalFormatting sqref="D14">
    <cfRule type="expression" dxfId="106" priority="12">
      <formula>$E$14&lt;&gt;""</formula>
    </cfRule>
  </conditionalFormatting>
  <conditionalFormatting sqref="F14">
    <cfRule type="expression" dxfId="105" priority="11">
      <formula>$G$14&lt;&gt;""</formula>
    </cfRule>
  </conditionalFormatting>
  <conditionalFormatting sqref="H14">
    <cfRule type="expression" dxfId="104" priority="10">
      <formula>$I$14&lt;&gt;""</formula>
    </cfRule>
  </conditionalFormatting>
  <conditionalFormatting sqref="J14">
    <cfRule type="expression" dxfId="103" priority="9">
      <formula>$K$14&lt;&gt;""</formula>
    </cfRule>
  </conditionalFormatting>
  <conditionalFormatting sqref="D17">
    <cfRule type="expression" dxfId="102" priority="8">
      <formula>$E$17&lt;&gt;""</formula>
    </cfRule>
  </conditionalFormatting>
  <conditionalFormatting sqref="F17">
    <cfRule type="expression" dxfId="101" priority="7">
      <formula>G17&lt;&gt;""</formula>
    </cfRule>
  </conditionalFormatting>
  <conditionalFormatting sqref="H17">
    <cfRule type="expression" dxfId="100" priority="6">
      <formula>$I$17&lt;&gt;""</formula>
    </cfRule>
  </conditionalFormatting>
  <conditionalFormatting sqref="J17">
    <cfRule type="expression" dxfId="99" priority="5">
      <formula>$K$17&lt;&gt;""</formula>
    </cfRule>
  </conditionalFormatting>
  <conditionalFormatting sqref="D21">
    <cfRule type="expression" dxfId="98" priority="4">
      <formula>$E$21&lt;&gt;""</formula>
    </cfRule>
  </conditionalFormatting>
  <conditionalFormatting sqref="F21">
    <cfRule type="expression" dxfId="97" priority="3">
      <formula>$G$21&lt;&gt;""</formula>
    </cfRule>
  </conditionalFormatting>
  <conditionalFormatting sqref="H21">
    <cfRule type="expression" dxfId="96" priority="2">
      <formula>$I$21&lt;&gt;""</formula>
    </cfRule>
  </conditionalFormatting>
  <conditionalFormatting sqref="J21">
    <cfRule type="expression" dxfId="95" priority="1">
      <formula>$K$21&lt;&gt;""</formula>
    </cfRule>
  </conditionalFormatting>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9" enableFormatConditionsCalculation="0"/>
  <dimension ref="A1:P31"/>
  <sheetViews>
    <sheetView showGridLines="0" workbookViewId="0">
      <selection activeCell="A5" sqref="A5:C20"/>
    </sheetView>
  </sheetViews>
  <sheetFormatPr baseColWidth="10" defaultColWidth="8.83203125" defaultRowHeight="14" outlineLevelCol="1" x14ac:dyDescent="0"/>
  <cols>
    <col min="1" max="1" width="28.33203125" style="7" customWidth="1"/>
    <col min="2" max="2" width="20.1640625" customWidth="1"/>
    <col min="3" max="3" width="26.1640625" style="7" bestFit="1" customWidth="1"/>
    <col min="4" max="4" width="16.33203125" customWidth="1"/>
    <col min="5" max="5" width="3.33203125" customWidth="1"/>
    <col min="6" max="6" width="12.6640625" customWidth="1"/>
    <col min="7" max="7" width="3.33203125" customWidth="1"/>
    <col min="8" max="8" width="17.1640625" customWidth="1"/>
    <col min="9" max="9" width="3.33203125" customWidth="1"/>
    <col min="10" max="10" width="13.1640625" customWidth="1"/>
    <col min="11" max="11" width="3.33203125" customWidth="1"/>
    <col min="12" max="12" width="6.6640625" hidden="1" customWidth="1" outlineLevel="1"/>
    <col min="13" max="13" width="4.5" hidden="1" customWidth="1" outlineLevel="1"/>
    <col min="14" max="14" width="11.5" bestFit="1" customWidth="1" collapsed="1"/>
    <col min="15" max="15" width="10" bestFit="1" customWidth="1"/>
    <col min="16" max="16" width="9.6640625" bestFit="1" customWidth="1"/>
  </cols>
  <sheetData>
    <row r="1" spans="1:16" ht="15" thickBot="1">
      <c r="A1" s="109" t="s">
        <v>74</v>
      </c>
      <c r="B1" s="109"/>
      <c r="C1" s="109"/>
      <c r="D1" s="109"/>
      <c r="E1" s="109"/>
      <c r="F1" s="109"/>
      <c r="G1" s="109"/>
      <c r="H1" s="109"/>
      <c r="I1" s="109"/>
      <c r="J1" s="109"/>
      <c r="K1" s="109"/>
      <c r="L1" s="109"/>
      <c r="M1" s="109"/>
      <c r="N1" s="109"/>
    </row>
    <row r="2" spans="1:16" ht="16" thickTop="1" thickBot="1">
      <c r="A2" s="109"/>
      <c r="B2" s="109"/>
      <c r="C2" s="109"/>
      <c r="D2" s="109"/>
      <c r="E2" s="109"/>
      <c r="F2" s="109"/>
      <c r="G2" s="109"/>
      <c r="H2" s="109"/>
      <c r="I2" s="109"/>
      <c r="J2" s="109"/>
      <c r="K2" s="109"/>
      <c r="L2" s="109"/>
      <c r="M2" s="109"/>
      <c r="N2" s="109"/>
    </row>
    <row r="3" spans="1:16" ht="15" thickTop="1">
      <c r="A3" s="110"/>
      <c r="B3" s="110"/>
      <c r="C3" s="110"/>
      <c r="D3" s="110"/>
      <c r="E3" s="110"/>
      <c r="F3" s="110"/>
      <c r="G3" s="110"/>
      <c r="H3" s="110"/>
      <c r="I3" s="110"/>
      <c r="J3" s="110"/>
      <c r="K3" s="110"/>
      <c r="L3" s="110"/>
      <c r="M3" s="110"/>
      <c r="N3" s="110"/>
    </row>
    <row r="4" spans="1:16" ht="20" thickBot="1">
      <c r="A4" s="22"/>
      <c r="B4" s="22"/>
      <c r="C4" s="22"/>
      <c r="D4" s="22"/>
      <c r="E4" s="22"/>
      <c r="F4" s="22"/>
      <c r="G4" s="22"/>
      <c r="H4" s="22"/>
      <c r="I4" s="22"/>
      <c r="J4" s="22"/>
      <c r="K4" s="22"/>
      <c r="L4" s="22"/>
      <c r="M4" s="22"/>
      <c r="N4" s="22"/>
      <c r="O4" s="23"/>
    </row>
    <row r="5" spans="1:16" ht="15" customHeight="1" thickTop="1">
      <c r="A5" s="129" t="s">
        <v>75</v>
      </c>
      <c r="B5" s="126" t="s">
        <v>94</v>
      </c>
      <c r="C5" s="107"/>
      <c r="D5" s="108" t="s">
        <v>0</v>
      </c>
      <c r="E5" s="108"/>
      <c r="F5" s="108"/>
      <c r="G5" s="108"/>
      <c r="H5" s="108"/>
      <c r="I5" s="108"/>
      <c r="J5" s="108"/>
      <c r="K5" s="108"/>
      <c r="L5" s="18" t="s">
        <v>61</v>
      </c>
      <c r="M5" s="18"/>
      <c r="N5" s="107" t="s">
        <v>61</v>
      </c>
    </row>
    <row r="6" spans="1:16">
      <c r="A6" s="127"/>
      <c r="B6" s="127"/>
      <c r="C6" s="107"/>
      <c r="D6" s="134" t="s">
        <v>1</v>
      </c>
      <c r="E6" s="135"/>
      <c r="F6" s="135"/>
      <c r="G6" s="135"/>
      <c r="H6" s="135"/>
      <c r="I6" s="135"/>
      <c r="J6" s="135"/>
      <c r="K6" s="136"/>
      <c r="L6" s="19"/>
      <c r="M6" s="19"/>
      <c r="N6" s="107"/>
      <c r="O6" s="3"/>
    </row>
    <row r="7" spans="1:16" ht="22.5" customHeight="1">
      <c r="A7" s="128"/>
      <c r="B7" s="128"/>
      <c r="C7" s="108"/>
      <c r="D7" s="63" t="s">
        <v>2</v>
      </c>
      <c r="E7" s="64"/>
      <c r="F7" s="65" t="s">
        <v>3</v>
      </c>
      <c r="G7" s="64"/>
      <c r="H7" s="65" t="s">
        <v>4</v>
      </c>
      <c r="I7" s="64"/>
      <c r="J7" s="65" t="s">
        <v>5</v>
      </c>
      <c r="K7" s="64"/>
      <c r="L7" s="66" t="s">
        <v>69</v>
      </c>
      <c r="M7" s="66" t="s">
        <v>31</v>
      </c>
      <c r="N7" s="108"/>
    </row>
    <row r="8" spans="1:16" ht="40" customHeight="1">
      <c r="A8" s="123" t="s">
        <v>6</v>
      </c>
      <c r="B8" s="124" t="s">
        <v>91</v>
      </c>
      <c r="C8" s="34" t="s">
        <v>7</v>
      </c>
      <c r="D8" s="61" t="s">
        <v>19</v>
      </c>
      <c r="E8" s="67"/>
      <c r="F8" s="61" t="s">
        <v>20</v>
      </c>
      <c r="G8" s="68"/>
      <c r="H8" s="61" t="s">
        <v>21</v>
      </c>
      <c r="I8" s="68"/>
      <c r="J8" s="61" t="s">
        <v>22</v>
      </c>
      <c r="K8" s="68"/>
      <c r="L8" s="69" t="str">
        <f>IF(AND(K8&lt;&gt;"",K9&lt;&gt;"",K10&lt;&gt;""),18,IF($E8&lt;&gt;"",2,IF($G8&lt;&gt;"",7,IF($I8&lt;&gt;"",12,IF($K8&lt;&gt;"",17,"")))))</f>
        <v/>
      </c>
      <c r="M8" s="70" t="str">
        <f>IF(L8&lt;=4,4,IF(AND(L8&gt;=5,L8&lt;=9),4,IF(AND(L8&gt;=10,L8&lt;=14),4,IF(AND(L8&gt;=15,L8&lt;=18),3,""))))</f>
        <v/>
      </c>
      <c r="N8" s="132" t="str">
        <f>IF(OR(L8="",M8="",L9="",M9="",L10="",M10=""),"",ROUND((L8*M8+L9*M9+L10*M10)/(M8+M9+M10),0))</f>
        <v/>
      </c>
      <c r="P8" s="5" t="e">
        <f>N11/MID(J11,8,2)</f>
        <v>#VALUE!</v>
      </c>
    </row>
    <row r="9" spans="1:16" ht="28.5" customHeight="1">
      <c r="A9" s="123"/>
      <c r="B9" s="125"/>
      <c r="C9" s="34" t="s">
        <v>8</v>
      </c>
      <c r="D9" s="61" t="s">
        <v>23</v>
      </c>
      <c r="E9" s="71"/>
      <c r="F9" s="61" t="s">
        <v>24</v>
      </c>
      <c r="G9" s="72"/>
      <c r="H9" s="61" t="s">
        <v>25</v>
      </c>
      <c r="I9" s="72"/>
      <c r="J9" s="61" t="s">
        <v>26</v>
      </c>
      <c r="K9" s="72"/>
      <c r="L9" s="69" t="str">
        <f>IF(AND(K8&lt;&gt;"",K9&lt;&gt;"",K10&lt;&gt;""),18,IF($E9&lt;&gt;"",2,IF($G9&lt;&gt;"",7,IF($I9&lt;&gt;"",12,IF($K9&lt;&gt;"",17,"")))))</f>
        <v/>
      </c>
      <c r="M9" s="70" t="str">
        <f t="shared" ref="M9:M10" si="0">IF(L9&lt;=4,4,IF(AND(L9&gt;=5,L9&lt;=9),4,IF(AND(L9&gt;=10,L9&lt;=14),4,IF(AND(L9&gt;=15,L9&lt;=18),3,""))))</f>
        <v/>
      </c>
      <c r="N9" s="132"/>
    </row>
    <row r="10" spans="1:16" ht="35.25" customHeight="1">
      <c r="A10" s="123"/>
      <c r="B10" s="91" t="s">
        <v>92</v>
      </c>
      <c r="C10" s="34" t="s">
        <v>9</v>
      </c>
      <c r="D10" s="61" t="s">
        <v>28</v>
      </c>
      <c r="E10" s="71"/>
      <c r="F10" s="61" t="s">
        <v>27</v>
      </c>
      <c r="G10" s="72"/>
      <c r="H10" s="61" t="s">
        <v>29</v>
      </c>
      <c r="I10" s="72"/>
      <c r="J10" s="61" t="s">
        <v>30</v>
      </c>
      <c r="K10" s="72"/>
      <c r="L10" s="69" t="str">
        <f>IF(AND(K8&lt;&gt;"",K9&lt;&gt;"",K10&lt;&gt;""),18,IF($E10&lt;&gt;"",2,IF($G10&lt;&gt;"",7,IF($I10&lt;&gt;"",12,IF($K10&lt;&gt;"",17,"")))))</f>
        <v/>
      </c>
      <c r="M10" s="70" t="str">
        <f t="shared" si="0"/>
        <v/>
      </c>
      <c r="N10" s="133"/>
    </row>
    <row r="11" spans="1:16" ht="23.25" customHeight="1">
      <c r="A11" s="15"/>
      <c r="B11" s="8"/>
      <c r="C11" s="9"/>
      <c r="D11" s="75" t="s">
        <v>62</v>
      </c>
      <c r="E11" s="36" t="str">
        <f>IF(N8&lt;=4,N8,"")</f>
        <v/>
      </c>
      <c r="F11" s="76" t="s">
        <v>63</v>
      </c>
      <c r="G11" s="37" t="str">
        <f>IF(AND(N8&gt;=5,N8&lt;=9),N8,"")</f>
        <v/>
      </c>
      <c r="H11" s="75" t="s">
        <v>64</v>
      </c>
      <c r="I11" s="37" t="str">
        <f>IF(AND(N8&gt;=10,N8&lt;=14),N8,"")</f>
        <v/>
      </c>
      <c r="J11" s="75" t="s">
        <v>65</v>
      </c>
      <c r="K11" s="37" t="str">
        <f>IF(AND(N8&gt;=15,N8&lt;=18),N8,"")</f>
        <v/>
      </c>
      <c r="L11" s="77"/>
      <c r="M11" s="77"/>
      <c r="N11" s="42" t="str">
        <f>IF(E11&lt;&gt;"",E11,IF(G11&lt;&gt;"",G11,IF(I11&lt;&gt;"",I11,IF(K11&lt;&gt;"",K11,""))))</f>
        <v/>
      </c>
    </row>
    <row r="12" spans="1:16" ht="32.25" customHeight="1">
      <c r="A12" s="121" t="s">
        <v>17</v>
      </c>
      <c r="B12" s="92" t="s">
        <v>95</v>
      </c>
      <c r="C12" s="34" t="s">
        <v>10</v>
      </c>
      <c r="D12" s="61" t="s">
        <v>32</v>
      </c>
      <c r="E12" s="71"/>
      <c r="F12" s="61" t="s">
        <v>20</v>
      </c>
      <c r="G12" s="72"/>
      <c r="H12" s="61" t="s">
        <v>21</v>
      </c>
      <c r="I12" s="72"/>
      <c r="J12" s="61" t="s">
        <v>33</v>
      </c>
      <c r="K12" s="72"/>
      <c r="L12" s="69" t="str">
        <f>IF(AND(K12&lt;&gt;"",K13&lt;&gt;""),21,IF($E12&lt;&gt;"",2,IF($G12&lt;&gt;"",7.5,IF($I12&lt;&gt;"",13.5,IF($K12&lt;&gt;"",19,"")))))</f>
        <v/>
      </c>
      <c r="M12" s="70" t="str">
        <f>IF(L12&lt;=4,4,IF(AND(L12&gt;=5,L12&lt;=10),5,IF(AND(L12&gt;=11,L12&lt;=16),5,IF(AND(L12&gt;=17,L12&lt;=21),4,""))))</f>
        <v/>
      </c>
      <c r="N12" s="132" t="str">
        <f>IF(OR(L12="",M12="",L13="",M13=""),"",ROUND((L12*M12+L13*M13)/(M12+M13),0))</f>
        <v/>
      </c>
      <c r="P12" s="5" t="e">
        <f>N14/MID(J14,8,2)</f>
        <v>#VALUE!</v>
      </c>
    </row>
    <row r="13" spans="1:16" ht="32.25" customHeight="1">
      <c r="A13" s="122"/>
      <c r="B13" s="93" t="s">
        <v>96</v>
      </c>
      <c r="C13" s="62" t="s">
        <v>11</v>
      </c>
      <c r="D13" s="61" t="s">
        <v>28</v>
      </c>
      <c r="E13" s="78"/>
      <c r="F13" s="61" t="s">
        <v>36</v>
      </c>
      <c r="G13" s="79"/>
      <c r="H13" s="61" t="s">
        <v>35</v>
      </c>
      <c r="I13" s="79"/>
      <c r="J13" s="61" t="s">
        <v>34</v>
      </c>
      <c r="K13" s="79"/>
      <c r="L13" s="69" t="str">
        <f>IF(AND(K12&lt;&gt;"",K13&lt;&gt;""),21,IF($E13&lt;&gt;"",2,IF($G13&lt;&gt;"",7.5,IF($I13&lt;&gt;"",13.5,IF($K13&lt;&gt;"",19,"")))))</f>
        <v/>
      </c>
      <c r="M13" s="70" t="str">
        <f>IF(L13&lt;=4,4,IF(AND(L13&gt;=5,L13&lt;=10),5,IF(AND(L13&gt;=11,L13&lt;=16),5,IF(AND(L13&gt;=17,L13&lt;=21),4,""))))</f>
        <v/>
      </c>
      <c r="N13" s="133"/>
    </row>
    <row r="14" spans="1:16" ht="19.5" customHeight="1">
      <c r="A14" s="15"/>
      <c r="B14" s="8"/>
      <c r="C14" s="9"/>
      <c r="D14" s="75" t="s">
        <v>62</v>
      </c>
      <c r="E14" s="37" t="str">
        <f>IF(N12&lt;=4,N12,"")</f>
        <v/>
      </c>
      <c r="F14" s="75" t="s">
        <v>66</v>
      </c>
      <c r="G14" s="37" t="str">
        <f>IF(AND(N12&gt;=5,N12&lt;=10),N12,"")</f>
        <v/>
      </c>
      <c r="H14" s="75" t="s">
        <v>67</v>
      </c>
      <c r="I14" s="37" t="str">
        <f>IF(AND(N12&gt;=11,N12&lt;=16),N12,"")</f>
        <v/>
      </c>
      <c r="J14" s="75" t="s">
        <v>68</v>
      </c>
      <c r="K14" s="37" t="str">
        <f>IF(AND(N12&gt;=17,N12&lt;=21),N12,"")</f>
        <v/>
      </c>
      <c r="L14" s="80"/>
      <c r="M14" s="80"/>
      <c r="N14" s="42" t="str">
        <f>IF(E14&lt;&gt;"",E14,IF(G14&lt;&gt;"",G14,IF(I14&lt;&gt;"",I14,IF(K14&lt;&gt;"",K14,""))))</f>
        <v/>
      </c>
    </row>
    <row r="15" spans="1:16" ht="40" customHeight="1">
      <c r="A15" s="124" t="s">
        <v>90</v>
      </c>
      <c r="B15" s="124" t="s">
        <v>93</v>
      </c>
      <c r="C15" s="62" t="s">
        <v>12</v>
      </c>
      <c r="D15" s="61" t="s">
        <v>32</v>
      </c>
      <c r="E15" s="81"/>
      <c r="F15" s="61" t="s">
        <v>20</v>
      </c>
      <c r="G15" s="82"/>
      <c r="H15" s="61" t="s">
        <v>52</v>
      </c>
      <c r="I15" s="82"/>
      <c r="J15" s="61" t="s">
        <v>33</v>
      </c>
      <c r="K15" s="82"/>
      <c r="L15" s="69" t="str">
        <f>IF(AND(K15&lt;&gt;"",K16&lt;&gt;""),21,IF($E15&lt;&gt;"",2,IF($G15&lt;&gt;"",7.5,IF($I15&lt;&gt;"",13.5,IF($K15&lt;&gt;"",19,"")))))</f>
        <v/>
      </c>
      <c r="M15" s="70" t="str">
        <f>IF(L15&lt;=4,4,IF(AND(L15&gt;=5,L15&lt;=10),5,IF(AND(L15&gt;=11,L15&lt;=16),5,IF(AND(L15&gt;=17,L15&lt;=21),4,""))))</f>
        <v/>
      </c>
      <c r="N15" s="132" t="str">
        <f>IF(OR(L15="",M15="",L16="",M16=""),"",ROUND((L15*M15+L16*M16)/(M15+M16),0))</f>
        <v/>
      </c>
      <c r="P15" s="5" t="e">
        <f>N17/MID(J17,8,2)</f>
        <v>#VALUE!</v>
      </c>
    </row>
    <row r="16" spans="1:16" ht="33" customHeight="1">
      <c r="A16" s="125"/>
      <c r="B16" s="125"/>
      <c r="C16" s="34" t="s">
        <v>13</v>
      </c>
      <c r="D16" s="61" t="s">
        <v>28</v>
      </c>
      <c r="E16" s="78"/>
      <c r="F16" s="61" t="s">
        <v>36</v>
      </c>
      <c r="G16" s="79"/>
      <c r="H16" s="61" t="s">
        <v>53</v>
      </c>
      <c r="I16" s="79"/>
      <c r="J16" s="61" t="s">
        <v>34</v>
      </c>
      <c r="K16" s="79"/>
      <c r="L16" s="69" t="str">
        <f>IF(AND(K15&lt;&gt;"",K16&lt;&gt;""),21,IF($E16&lt;&gt;"",2,IF($G16&lt;&gt;"",7.5,IF($I16&lt;&gt;"",13.5,IF($K16&lt;&gt;"",19,"")))))</f>
        <v/>
      </c>
      <c r="M16" s="70" t="str">
        <f>IF(L16&lt;=4,4,IF(AND(L16&gt;=5,L16&lt;=10),5,IF(AND(L16&gt;=11,L16&lt;=16),5,IF(AND(L16&gt;=17,L16&lt;=21),4,""))))</f>
        <v/>
      </c>
      <c r="N16" s="133"/>
    </row>
    <row r="17" spans="1:16" ht="18.75" customHeight="1">
      <c r="A17" s="15"/>
      <c r="B17" s="8"/>
      <c r="C17" s="9"/>
      <c r="D17" s="75" t="s">
        <v>62</v>
      </c>
      <c r="E17" s="37" t="str">
        <f>IF(N15&lt;=4,N15,"")</f>
        <v/>
      </c>
      <c r="F17" s="75" t="s">
        <v>66</v>
      </c>
      <c r="G17" s="37" t="str">
        <f>IF(AND(N15&gt;=5,N15&lt;=10),N15,"")</f>
        <v/>
      </c>
      <c r="H17" s="75" t="s">
        <v>67</v>
      </c>
      <c r="I17" s="37" t="str">
        <f>IF(AND(N15&gt;=11,N15&lt;=16),N15,"")</f>
        <v/>
      </c>
      <c r="J17" s="75" t="s">
        <v>68</v>
      </c>
      <c r="K17" s="37" t="str">
        <f>IF(AND(N15&gt;=17,N15&lt;=21),N15,"")</f>
        <v/>
      </c>
      <c r="L17" s="80" t="str">
        <f t="shared" ref="L17" si="1">IF($E17&lt;&gt;"",2,IF($G17&lt;&gt;"",8,IF($I17&lt;&gt;"",13,IF($K17&lt;&gt;"",18,""))))</f>
        <v/>
      </c>
      <c r="M17" s="80" t="str">
        <f t="shared" ref="M17" si="2">IF(L17&lt;=4,4,IF(AND(L17&gt;=5,L17&lt;=10),5,IF(AND(L17&gt;=10,L17&lt;=16),5,IF(AND(L17&gt;=17,L17&lt;=21),4,""))))</f>
        <v/>
      </c>
      <c r="N17" s="42" t="str">
        <f>IF(E17&lt;&gt;"",E17,IF(G17&lt;&gt;"",G17,IF(I17&lt;&gt;"",I17,IF(K17&lt;&gt;"",K17,""))))</f>
        <v/>
      </c>
    </row>
    <row r="18" spans="1:16" ht="28.5" customHeight="1">
      <c r="A18" s="118" t="s">
        <v>18</v>
      </c>
      <c r="B18" s="123"/>
      <c r="C18" s="34" t="s">
        <v>14</v>
      </c>
      <c r="D18" s="61" t="s">
        <v>32</v>
      </c>
      <c r="E18" s="81"/>
      <c r="F18" s="61" t="s">
        <v>20</v>
      </c>
      <c r="G18" s="82"/>
      <c r="H18" s="61" t="s">
        <v>52</v>
      </c>
      <c r="I18" s="82"/>
      <c r="J18" s="61" t="s">
        <v>33</v>
      </c>
      <c r="K18" s="82"/>
      <c r="L18" s="69" t="str">
        <f>IF(AND($K$18&lt;&gt;"",$K$19&lt;&gt;"",$K$20&lt;&gt;""),15,IF($E18&lt;&gt;"",1.5,IF($G18&lt;&gt;"",5.5,IF($I18&lt;&gt;"",9.5,IF($K18&lt;&gt;"",14,"")))))</f>
        <v/>
      </c>
      <c r="M18" s="70" t="str">
        <f>IF(L18&lt;=3,3,IF(AND(L18&gt;=4,L18&lt;=7),3,IF(AND(L18&gt;=8,L18&lt;=11),3,IF(AND(L18&gt;=12,L18&lt;=15),3,""))))</f>
        <v/>
      </c>
      <c r="N18" s="132" t="str">
        <f>IF(OR(L18="",M18="",L19="",M19="",L20="",M20=""),"",ROUND((L18*M18+L19*M19+L20*M20)/(M18+M19+M20),0))</f>
        <v/>
      </c>
      <c r="P18" s="5" t="e">
        <f>N21/MID(J21,8,2)</f>
        <v>#VALUE!</v>
      </c>
    </row>
    <row r="19" spans="1:16" ht="28">
      <c r="A19" s="119"/>
      <c r="B19" s="123"/>
      <c r="C19" s="34" t="s">
        <v>15</v>
      </c>
      <c r="D19" s="61" t="s">
        <v>54</v>
      </c>
      <c r="E19" s="71"/>
      <c r="F19" s="61" t="s">
        <v>27</v>
      </c>
      <c r="G19" s="72"/>
      <c r="H19" s="61" t="s">
        <v>30</v>
      </c>
      <c r="I19" s="72"/>
      <c r="J19" s="61" t="s">
        <v>30</v>
      </c>
      <c r="K19" s="72"/>
      <c r="L19" s="69" t="str">
        <f t="shared" ref="L19:L20" si="3">IF(AND($K$18&lt;&gt;"",$K$19&lt;&gt;"",$K$20&lt;&gt;""),15,IF($E19&lt;&gt;"",1.5,IF($G19&lt;&gt;"",5.5,IF($I19&lt;&gt;"",9.5,IF($K19&lt;&gt;"",14,"")))))</f>
        <v/>
      </c>
      <c r="M19" s="70" t="str">
        <f t="shared" ref="M19:M20" si="4">IF(L19&lt;=3,3,IF(AND(L19&gt;=4,L19&lt;=7),3,IF(AND(L19&gt;=8,L19&lt;=11),3,IF(AND(L19&gt;=12,L19&lt;=15),3,""))))</f>
        <v/>
      </c>
      <c r="N19" s="132"/>
    </row>
    <row r="20" spans="1:16" ht="26" customHeight="1">
      <c r="A20" s="120"/>
      <c r="B20" s="123"/>
      <c r="C20" s="62" t="s">
        <v>16</v>
      </c>
      <c r="D20" s="61" t="s">
        <v>28</v>
      </c>
      <c r="E20" s="78"/>
      <c r="F20" s="61" t="s">
        <v>20</v>
      </c>
      <c r="G20" s="79"/>
      <c r="H20" s="61" t="s">
        <v>55</v>
      </c>
      <c r="I20" s="79"/>
      <c r="J20" s="61" t="s">
        <v>56</v>
      </c>
      <c r="K20" s="79"/>
      <c r="L20" s="69" t="str">
        <f t="shared" si="3"/>
        <v/>
      </c>
      <c r="M20" s="70" t="str">
        <f t="shared" si="4"/>
        <v/>
      </c>
      <c r="N20" s="133"/>
    </row>
    <row r="21" spans="1:16">
      <c r="A21" s="83"/>
      <c r="B21" s="83"/>
      <c r="C21" s="83"/>
      <c r="D21" s="84" t="s">
        <v>70</v>
      </c>
      <c r="E21" s="37" t="str">
        <f>IF(N18&lt;=3,N18,"")</f>
        <v/>
      </c>
      <c r="F21" s="75" t="s">
        <v>71</v>
      </c>
      <c r="G21" s="37" t="str">
        <f>IF(AND(N18&gt;=4,N18&lt;=7),N18,"")</f>
        <v/>
      </c>
      <c r="H21" s="75" t="s">
        <v>72</v>
      </c>
      <c r="I21" s="37" t="str">
        <f>IF(AND(N18&gt;=8,N18&lt;=11),N18,"")</f>
        <v/>
      </c>
      <c r="J21" s="75" t="s">
        <v>73</v>
      </c>
      <c r="K21" s="37" t="str">
        <f>IF(AND(N18&gt;=12,N18&lt;=15),N18,"")</f>
        <v/>
      </c>
      <c r="L21" s="80"/>
      <c r="M21" s="80"/>
      <c r="N21" s="42" t="str">
        <f>IF(E21&lt;&gt;"",E21,IF(G21&lt;&gt;"",G21,IF(I21&lt;&gt;"",I21,IF(K21&lt;&gt;"",K21,""))))</f>
        <v/>
      </c>
    </row>
    <row r="22" spans="1:16" ht="14.25" customHeight="1">
      <c r="A22" s="85"/>
      <c r="B22" s="85"/>
      <c r="C22" s="85"/>
      <c r="D22" s="86"/>
      <c r="E22" s="85"/>
      <c r="F22" s="87"/>
      <c r="G22" s="85"/>
      <c r="H22" s="87"/>
      <c r="I22" s="87"/>
      <c r="J22" s="130" t="s">
        <v>37</v>
      </c>
      <c r="K22" s="131"/>
      <c r="L22" s="73"/>
      <c r="M22" s="74"/>
      <c r="N22" s="88" t="str">
        <f>IF(OR(N11="",N14="",N17="",N21=""),"",ROUND(SUM(N11,N14,N17,N21),0))</f>
        <v/>
      </c>
    </row>
    <row r="23" spans="1:16">
      <c r="A23" s="89" t="s">
        <v>77</v>
      </c>
      <c r="B23" s="89" t="s">
        <v>76</v>
      </c>
      <c r="C23" s="85"/>
      <c r="D23" s="86"/>
      <c r="E23" s="85"/>
      <c r="F23" s="16"/>
      <c r="G23" s="85"/>
      <c r="H23" s="16"/>
      <c r="I23" s="87"/>
      <c r="J23" s="130" t="s">
        <v>51</v>
      </c>
      <c r="K23" s="130"/>
      <c r="L23" s="73"/>
      <c r="M23" s="74"/>
      <c r="N23" s="90" t="str">
        <f>IF(N22&lt;=2,1,IF(AND(N22&gt;=3,N22&lt;=4),2,IF(AND(N22&gt;=5,N22&lt;=8),3,IF(AND(N22&gt;=9,N22&lt;=12),4,IF(AND(N22&gt;=13,N22&lt;=16),5,IF(AND(N22&gt;=17,N22&lt;=21),6,IF(AND(N22&gt;=22,N22&lt;=26),7,IF(AND(N22&gt;=27,N22&lt;=31),8,IF(AND(N22&gt;=32,N22&lt;=36),9,IF(AND(N22&gt;=37,N22&lt;=42),10,IF(AND(N22&gt;=43,N22&lt;=48),11,IF(AND(N22&gt;=49,N22&lt;=54),12,IF(AND(N22&gt;=55,N22&lt;=61),13,IF(AND(N22&gt;=62,N22&lt;=68),14,IF(AND(N22&gt;=69,N22&lt;=75),15,"")))))))))))))))</f>
        <v/>
      </c>
    </row>
    <row r="24" spans="1:16">
      <c r="A24" s="54"/>
      <c r="B24" s="47"/>
      <c r="D24" s="1"/>
      <c r="F24" s="2"/>
      <c r="H24" s="2"/>
      <c r="J24" s="2"/>
    </row>
    <row r="25" spans="1:16">
      <c r="A25" s="17"/>
      <c r="B25" s="13"/>
      <c r="D25" s="4"/>
      <c r="E25" s="4"/>
      <c r="F25" s="4"/>
      <c r="G25" s="4"/>
      <c r="H25" s="4"/>
      <c r="I25" s="4"/>
      <c r="J25" s="4"/>
      <c r="K25" s="4"/>
      <c r="L25" s="4"/>
      <c r="M25" s="4"/>
      <c r="N25" s="4"/>
      <c r="O25" s="4"/>
      <c r="P25" s="4"/>
    </row>
    <row r="26" spans="1:16">
      <c r="A26" s="17"/>
      <c r="B26" s="4"/>
      <c r="D26" s="4"/>
      <c r="E26" s="4"/>
      <c r="F26" s="4"/>
      <c r="G26" s="4"/>
      <c r="H26" s="4"/>
      <c r="I26" s="4"/>
      <c r="J26" s="4"/>
      <c r="K26" s="4"/>
      <c r="L26" s="14"/>
      <c r="M26" s="4"/>
      <c r="N26" s="4"/>
      <c r="O26" s="4"/>
      <c r="P26" s="4"/>
    </row>
    <row r="27" spans="1:16">
      <c r="A27" s="17"/>
      <c r="D27" s="1"/>
      <c r="F27" s="2"/>
      <c r="H27" s="2"/>
      <c r="J27" s="2"/>
    </row>
    <row r="28" spans="1:16">
      <c r="A28" s="17"/>
    </row>
    <row r="29" spans="1:16">
      <c r="A29" s="17"/>
    </row>
    <row r="30" spans="1:16" ht="15" customHeight="1"/>
    <row r="31" spans="1:16" ht="84.75" customHeight="1"/>
  </sheetData>
  <mergeCells count="20">
    <mergeCell ref="A1:N3"/>
    <mergeCell ref="A5:A7"/>
    <mergeCell ref="B5:B7"/>
    <mergeCell ref="C5:C7"/>
    <mergeCell ref="D5:K5"/>
    <mergeCell ref="N5:N7"/>
    <mergeCell ref="D6:K6"/>
    <mergeCell ref="A8:A10"/>
    <mergeCell ref="B8:B9"/>
    <mergeCell ref="N8:N10"/>
    <mergeCell ref="A12:A13"/>
    <mergeCell ref="N12:N13"/>
    <mergeCell ref="J22:K22"/>
    <mergeCell ref="J23:K23"/>
    <mergeCell ref="A15:A16"/>
    <mergeCell ref="B15:B16"/>
    <mergeCell ref="N15:N16"/>
    <mergeCell ref="A18:A20"/>
    <mergeCell ref="B18:B20"/>
    <mergeCell ref="N18:N20"/>
  </mergeCells>
  <conditionalFormatting sqref="D11">
    <cfRule type="expression" dxfId="94" priority="16">
      <formula>$E$11&lt;&gt;""</formula>
    </cfRule>
    <cfRule type="expression" dxfId="93" priority="19">
      <formula>$N$8&lt;=4</formula>
    </cfRule>
  </conditionalFormatting>
  <conditionalFormatting sqref="F11">
    <cfRule type="expression" dxfId="92" priority="15">
      <formula>$G$11&lt;&gt;""</formula>
    </cfRule>
    <cfRule type="expression" dxfId="91" priority="18">
      <formula>"e($N$3&gt;=5;$N$3&lt;=9)"</formula>
    </cfRule>
  </conditionalFormatting>
  <conditionalFormatting sqref="H11">
    <cfRule type="expression" dxfId="90" priority="14">
      <formula>$I$11&lt;&gt;""</formula>
    </cfRule>
    <cfRule type="expression" dxfId="89" priority="17">
      <formula>AND(N8&gt;=10,N8&lt;=10)</formula>
    </cfRule>
  </conditionalFormatting>
  <conditionalFormatting sqref="J11">
    <cfRule type="expression" dxfId="88" priority="13">
      <formula>$K$11&lt;&gt;""</formula>
    </cfRule>
  </conditionalFormatting>
  <conditionalFormatting sqref="D14">
    <cfRule type="expression" dxfId="87" priority="12">
      <formula>$E$14&lt;&gt;""</formula>
    </cfRule>
  </conditionalFormatting>
  <conditionalFormatting sqref="F14">
    <cfRule type="expression" dxfId="86" priority="11">
      <formula>$G$14&lt;&gt;""</formula>
    </cfRule>
  </conditionalFormatting>
  <conditionalFormatting sqref="H14">
    <cfRule type="expression" dxfId="85" priority="10">
      <formula>$I$14&lt;&gt;""</formula>
    </cfRule>
  </conditionalFormatting>
  <conditionalFormatting sqref="J14">
    <cfRule type="expression" dxfId="84" priority="9">
      <formula>$K$14&lt;&gt;""</formula>
    </cfRule>
  </conditionalFormatting>
  <conditionalFormatting sqref="D17">
    <cfRule type="expression" dxfId="83" priority="8">
      <formula>$E$17&lt;&gt;""</formula>
    </cfRule>
  </conditionalFormatting>
  <conditionalFormatting sqref="F17">
    <cfRule type="expression" dxfId="82" priority="7">
      <formula>G17&lt;&gt;""</formula>
    </cfRule>
  </conditionalFormatting>
  <conditionalFormatting sqref="H17">
    <cfRule type="expression" dxfId="81" priority="6">
      <formula>$I$17&lt;&gt;""</formula>
    </cfRule>
  </conditionalFormatting>
  <conditionalFormatting sqref="J17">
    <cfRule type="expression" dxfId="80" priority="5">
      <formula>$K$17&lt;&gt;""</formula>
    </cfRule>
  </conditionalFormatting>
  <conditionalFormatting sqref="D21">
    <cfRule type="expression" dxfId="79" priority="4">
      <formula>$E$21&lt;&gt;""</formula>
    </cfRule>
  </conditionalFormatting>
  <conditionalFormatting sqref="F21">
    <cfRule type="expression" dxfId="78" priority="3">
      <formula>$G$21&lt;&gt;""</formula>
    </cfRule>
  </conditionalFormatting>
  <conditionalFormatting sqref="H21">
    <cfRule type="expression" dxfId="77" priority="2">
      <formula>$I$21&lt;&gt;""</formula>
    </cfRule>
  </conditionalFormatting>
  <conditionalFormatting sqref="J21">
    <cfRule type="expression" dxfId="76" priority="1">
      <formula>$K$21&lt;&gt;""</formula>
    </cfRule>
  </conditionalFormatting>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enableFormatConditionsCalculation="0"/>
  <dimension ref="A1:P31"/>
  <sheetViews>
    <sheetView showGridLines="0" workbookViewId="0">
      <selection activeCell="A5" sqref="A5:C20"/>
    </sheetView>
  </sheetViews>
  <sheetFormatPr baseColWidth="10" defaultColWidth="8.83203125" defaultRowHeight="14" outlineLevelCol="1" x14ac:dyDescent="0"/>
  <cols>
    <col min="1" max="1" width="28.33203125" style="7" customWidth="1"/>
    <col min="2" max="2" width="20.1640625" customWidth="1"/>
    <col min="3" max="3" width="26.1640625" style="7" bestFit="1" customWidth="1"/>
    <col min="4" max="4" width="16.33203125" customWidth="1"/>
    <col min="5" max="5" width="3.33203125" customWidth="1"/>
    <col min="6" max="6" width="12.6640625" customWidth="1"/>
    <col min="7" max="7" width="3.33203125" customWidth="1"/>
    <col min="8" max="8" width="17.1640625" customWidth="1"/>
    <col min="9" max="9" width="3.33203125" customWidth="1"/>
    <col min="10" max="10" width="13.1640625" customWidth="1"/>
    <col min="11" max="11" width="3.33203125" customWidth="1"/>
    <col min="12" max="12" width="6.6640625" hidden="1" customWidth="1" outlineLevel="1"/>
    <col min="13" max="13" width="4.5" hidden="1" customWidth="1" outlineLevel="1"/>
    <col min="14" max="14" width="11.5" bestFit="1" customWidth="1" collapsed="1"/>
    <col min="15" max="15" width="10" bestFit="1" customWidth="1"/>
    <col min="16" max="16" width="9.6640625" bestFit="1" customWidth="1"/>
  </cols>
  <sheetData>
    <row r="1" spans="1:16" ht="15" thickBot="1">
      <c r="A1" s="109" t="s">
        <v>74</v>
      </c>
      <c r="B1" s="109"/>
      <c r="C1" s="109"/>
      <c r="D1" s="109"/>
      <c r="E1" s="109"/>
      <c r="F1" s="109"/>
      <c r="G1" s="109"/>
      <c r="H1" s="109"/>
      <c r="I1" s="109"/>
      <c r="J1" s="109"/>
      <c r="K1" s="109"/>
      <c r="L1" s="109"/>
      <c r="M1" s="109"/>
      <c r="N1" s="109"/>
    </row>
    <row r="2" spans="1:16" ht="16" thickTop="1" thickBot="1">
      <c r="A2" s="109"/>
      <c r="B2" s="109"/>
      <c r="C2" s="109"/>
      <c r="D2" s="109"/>
      <c r="E2" s="109"/>
      <c r="F2" s="109"/>
      <c r="G2" s="109"/>
      <c r="H2" s="109"/>
      <c r="I2" s="109"/>
      <c r="J2" s="109"/>
      <c r="K2" s="109"/>
      <c r="L2" s="109"/>
      <c r="M2" s="109"/>
      <c r="N2" s="109"/>
    </row>
    <row r="3" spans="1:16" ht="15" thickTop="1">
      <c r="A3" s="110"/>
      <c r="B3" s="110"/>
      <c r="C3" s="110"/>
      <c r="D3" s="110"/>
      <c r="E3" s="110"/>
      <c r="F3" s="110"/>
      <c r="G3" s="110"/>
      <c r="H3" s="110"/>
      <c r="I3" s="110"/>
      <c r="J3" s="110"/>
      <c r="K3" s="110"/>
      <c r="L3" s="110"/>
      <c r="M3" s="110"/>
      <c r="N3" s="110"/>
    </row>
    <row r="4" spans="1:16" ht="20" thickBot="1">
      <c r="A4" s="22" t="s">
        <v>83</v>
      </c>
      <c r="B4" s="22"/>
      <c r="C4" s="22"/>
      <c r="D4" s="22"/>
      <c r="E4" s="22"/>
      <c r="F4" s="22"/>
      <c r="G4" s="22"/>
      <c r="H4" s="22"/>
      <c r="I4" s="22"/>
      <c r="J4" s="22"/>
      <c r="K4" s="22"/>
      <c r="L4" s="22"/>
      <c r="M4" s="22"/>
      <c r="N4" s="22"/>
      <c r="O4" s="23"/>
    </row>
    <row r="5" spans="1:16" ht="15" customHeight="1" thickTop="1">
      <c r="A5" s="129" t="s">
        <v>75</v>
      </c>
      <c r="B5" s="126" t="s">
        <v>94</v>
      </c>
      <c r="C5" s="107"/>
      <c r="D5" s="108" t="s">
        <v>0</v>
      </c>
      <c r="E5" s="108"/>
      <c r="F5" s="108"/>
      <c r="G5" s="108"/>
      <c r="H5" s="108"/>
      <c r="I5" s="108"/>
      <c r="J5" s="108"/>
      <c r="K5" s="108"/>
      <c r="L5" s="18" t="s">
        <v>61</v>
      </c>
      <c r="M5" s="18"/>
      <c r="N5" s="107" t="s">
        <v>61</v>
      </c>
    </row>
    <row r="6" spans="1:16">
      <c r="A6" s="127"/>
      <c r="B6" s="127"/>
      <c r="C6" s="107"/>
      <c r="D6" s="113" t="s">
        <v>1</v>
      </c>
      <c r="E6" s="114"/>
      <c r="F6" s="114"/>
      <c r="G6" s="114"/>
      <c r="H6" s="114"/>
      <c r="I6" s="114"/>
      <c r="J6" s="114"/>
      <c r="K6" s="115"/>
      <c r="L6" s="19"/>
      <c r="M6" s="19"/>
      <c r="N6" s="107"/>
      <c r="O6" s="3"/>
    </row>
    <row r="7" spans="1:16" ht="22.5" customHeight="1">
      <c r="A7" s="128"/>
      <c r="B7" s="128"/>
      <c r="C7" s="108"/>
      <c r="D7" s="45" t="s">
        <v>2</v>
      </c>
      <c r="E7" s="35"/>
      <c r="F7" s="21" t="s">
        <v>3</v>
      </c>
      <c r="G7" s="35"/>
      <c r="H7" s="21" t="s">
        <v>4</v>
      </c>
      <c r="I7" s="35"/>
      <c r="J7" s="21" t="s">
        <v>5</v>
      </c>
      <c r="K7" s="35"/>
      <c r="L7" s="8" t="s">
        <v>69</v>
      </c>
      <c r="M7" s="8" t="s">
        <v>31</v>
      </c>
      <c r="N7" s="108"/>
    </row>
    <row r="8" spans="1:16" ht="40" customHeight="1">
      <c r="A8" s="123" t="s">
        <v>6</v>
      </c>
      <c r="B8" s="124" t="s">
        <v>91</v>
      </c>
      <c r="C8" s="34" t="s">
        <v>7</v>
      </c>
      <c r="D8" s="10" t="s">
        <v>19</v>
      </c>
      <c r="E8" s="30"/>
      <c r="F8" s="10" t="s">
        <v>20</v>
      </c>
      <c r="G8" s="32"/>
      <c r="H8" s="10" t="s">
        <v>21</v>
      </c>
      <c r="I8" s="32"/>
      <c r="J8" s="61" t="s">
        <v>22</v>
      </c>
      <c r="K8" s="32"/>
      <c r="L8" s="11" t="str">
        <f>IF(AND(K8&lt;&gt;"",K9&lt;&gt;"",K10&lt;&gt;""),18,IF($E8&lt;&gt;"",2,IF($G8&lt;&gt;"",7,IF($I8&lt;&gt;"",12,IF($K8&lt;&gt;"",17,"")))))</f>
        <v/>
      </c>
      <c r="M8" s="29" t="str">
        <f>IF(L8&lt;=4,4,IF(AND(L8&gt;=5,L8&lt;=9),4,IF(AND(L8&gt;=10,L8&lt;=14),4,IF(AND(L8&gt;=15,L8&lt;=18),3,""))))</f>
        <v/>
      </c>
      <c r="N8" s="116" t="str">
        <f>IF(OR(L8="",M8="",L9="",M9="",L10="",M10=""),"",ROUND((L8*M8+L9*M9+L10*M10)/(M8+M9+M10),0))</f>
        <v/>
      </c>
      <c r="P8" s="5" t="e">
        <f>N11/MID(J11,8,2)</f>
        <v>#VALUE!</v>
      </c>
    </row>
    <row r="9" spans="1:16" ht="28.5" customHeight="1">
      <c r="A9" s="123"/>
      <c r="B9" s="125"/>
      <c r="C9" s="34" t="s">
        <v>8</v>
      </c>
      <c r="D9" s="10" t="s">
        <v>23</v>
      </c>
      <c r="E9" s="31"/>
      <c r="F9" s="10" t="s">
        <v>24</v>
      </c>
      <c r="G9" s="33"/>
      <c r="H9" s="10" t="s">
        <v>25</v>
      </c>
      <c r="I9" s="33"/>
      <c r="J9" s="10" t="s">
        <v>26</v>
      </c>
      <c r="K9" s="33"/>
      <c r="L9" s="11" t="str">
        <f>IF(AND(K8&lt;&gt;"",K9&lt;&gt;"",K10&lt;&gt;""),18,IF($E9&lt;&gt;"",2,IF($G9&lt;&gt;"",7,IF($I9&lt;&gt;"",12,IF($K9&lt;&gt;"",17,"")))))</f>
        <v/>
      </c>
      <c r="M9" s="29" t="str">
        <f t="shared" ref="M9:M10" si="0">IF(L9&lt;=4,4,IF(AND(L9&gt;=5,L9&lt;=9),4,IF(AND(L9&gt;=10,L9&lt;=14),4,IF(AND(L9&gt;=15,L9&lt;=18),3,""))))</f>
        <v/>
      </c>
      <c r="N9" s="116"/>
    </row>
    <row r="10" spans="1:16" ht="35.25" customHeight="1">
      <c r="A10" s="123"/>
      <c r="B10" s="91" t="s">
        <v>92</v>
      </c>
      <c r="C10" s="34" t="s">
        <v>9</v>
      </c>
      <c r="D10" s="10" t="s">
        <v>28</v>
      </c>
      <c r="E10" s="31"/>
      <c r="F10" s="10" t="s">
        <v>27</v>
      </c>
      <c r="G10" s="33"/>
      <c r="H10" s="10" t="s">
        <v>29</v>
      </c>
      <c r="I10" s="33"/>
      <c r="J10" s="10" t="s">
        <v>30</v>
      </c>
      <c r="K10" s="33"/>
      <c r="L10" s="11" t="str">
        <f>IF(AND(K8&lt;&gt;"",K9&lt;&gt;"",K10&lt;&gt;""),18,IF($E10&lt;&gt;"",2,IF($G10&lt;&gt;"",7,IF($I10&lt;&gt;"",12,IF($K10&lt;&gt;"",17,"")))))</f>
        <v/>
      </c>
      <c r="M10" s="29" t="str">
        <f t="shared" si="0"/>
        <v/>
      </c>
      <c r="N10" s="117"/>
    </row>
    <row r="11" spans="1:16" ht="23.25" customHeight="1">
      <c r="A11" s="15"/>
      <c r="B11" s="8"/>
      <c r="C11" s="9"/>
      <c r="D11" s="24" t="s">
        <v>62</v>
      </c>
      <c r="E11" s="36" t="str">
        <f>IF(N8&lt;=4,N8,"")</f>
        <v/>
      </c>
      <c r="F11" s="25" t="s">
        <v>63</v>
      </c>
      <c r="G11" s="37" t="str">
        <f>IF(AND(N8&gt;=5,N8&lt;=9),N8,"")</f>
        <v/>
      </c>
      <c r="H11" s="24" t="s">
        <v>64</v>
      </c>
      <c r="I11" s="37" t="str">
        <f>IF(AND(N8&gt;=10,N8&lt;=14),N8,"")</f>
        <v/>
      </c>
      <c r="J11" s="24" t="s">
        <v>65</v>
      </c>
      <c r="K11" s="37" t="str">
        <f>IF(AND(N8&gt;=15,N8&lt;=18),N8,"")</f>
        <v/>
      </c>
      <c r="L11" s="46"/>
      <c r="M11" s="46"/>
      <c r="N11" s="42" t="str">
        <f>IF(E11&lt;&gt;"",E11,IF(G11&lt;&gt;"",G11,IF(I11&lt;&gt;"",I11,IF(K11&lt;&gt;"",K11,""))))</f>
        <v/>
      </c>
    </row>
    <row r="12" spans="1:16" ht="32.25" customHeight="1">
      <c r="A12" s="121" t="s">
        <v>17</v>
      </c>
      <c r="B12" s="92" t="s">
        <v>95</v>
      </c>
      <c r="C12" s="34" t="s">
        <v>10</v>
      </c>
      <c r="D12" s="10" t="s">
        <v>32</v>
      </c>
      <c r="E12" s="31"/>
      <c r="F12" s="10" t="s">
        <v>20</v>
      </c>
      <c r="G12" s="33"/>
      <c r="H12" s="10" t="s">
        <v>21</v>
      </c>
      <c r="I12" s="33"/>
      <c r="J12" s="10" t="s">
        <v>33</v>
      </c>
      <c r="K12" s="33"/>
      <c r="L12" s="11" t="str">
        <f>IF(AND(K12&lt;&gt;"",K13&lt;&gt;""),21,IF($E12&lt;&gt;"",2,IF($G12&lt;&gt;"",7.5,IF($I12&lt;&gt;"",13.5,IF($K12&lt;&gt;"",19,"")))))</f>
        <v/>
      </c>
      <c r="M12" s="29" t="str">
        <f>IF(L12&lt;=4,4,IF(AND(L12&gt;=5,L12&lt;=10),5,IF(AND(L12&gt;=11,L12&lt;=16),5,IF(AND(L12&gt;=17,L12&lt;=21),4,""))))</f>
        <v/>
      </c>
      <c r="N12" s="116" t="str">
        <f>IF(OR(L12="",M12="",L13="",M13=""),"",ROUND((L12*M12+L13*M13)/(M12+M13),0))</f>
        <v/>
      </c>
      <c r="P12" s="5" t="e">
        <f>N14/MID(J14,8,2)</f>
        <v>#VALUE!</v>
      </c>
    </row>
    <row r="13" spans="1:16" ht="32.25" customHeight="1">
      <c r="A13" s="122"/>
      <c r="B13" s="93" t="s">
        <v>96</v>
      </c>
      <c r="C13" s="62" t="s">
        <v>11</v>
      </c>
      <c r="D13" s="10" t="s">
        <v>28</v>
      </c>
      <c r="E13" s="38"/>
      <c r="F13" s="10" t="s">
        <v>36</v>
      </c>
      <c r="G13" s="39"/>
      <c r="H13" s="10" t="s">
        <v>35</v>
      </c>
      <c r="I13" s="39"/>
      <c r="J13" s="10" t="s">
        <v>34</v>
      </c>
      <c r="K13" s="39"/>
      <c r="L13" s="11" t="str">
        <f>IF(AND(K12&lt;&gt;"",K13&lt;&gt;""),21,IF($E13&lt;&gt;"",2,IF($G13&lt;&gt;"",7.5,IF($I13&lt;&gt;"",13.5,IF($K13&lt;&gt;"",19,"")))))</f>
        <v/>
      </c>
      <c r="M13" s="29" t="str">
        <f>IF(L13&lt;=4,4,IF(AND(L13&gt;=5,L13&lt;=10),5,IF(AND(L13&gt;=11,L13&lt;=16),5,IF(AND(L13&gt;=17,L13&lt;=21),4,""))))</f>
        <v/>
      </c>
      <c r="N13" s="117"/>
    </row>
    <row r="14" spans="1:16" ht="19.5" customHeight="1">
      <c r="A14" s="15"/>
      <c r="B14" s="8"/>
      <c r="C14" s="9"/>
      <c r="D14" s="24" t="s">
        <v>62</v>
      </c>
      <c r="E14" s="37" t="str">
        <f>IF(N12&lt;=4,N12,"")</f>
        <v/>
      </c>
      <c r="F14" s="24" t="s">
        <v>66</v>
      </c>
      <c r="G14" s="37" t="str">
        <f>IF(AND(N12&gt;=5,N12&lt;=10),N12,"")</f>
        <v/>
      </c>
      <c r="H14" s="24" t="s">
        <v>67</v>
      </c>
      <c r="I14" s="37" t="str">
        <f>IF(AND(N12&gt;=11,N12&lt;=16),N12,"")</f>
        <v/>
      </c>
      <c r="J14" s="24" t="s">
        <v>68</v>
      </c>
      <c r="K14" s="37" t="str">
        <f>IF(AND(N12&gt;=17,N12&lt;=21),N12,"")</f>
        <v/>
      </c>
      <c r="L14" s="26"/>
      <c r="M14" s="26"/>
      <c r="N14" s="42" t="str">
        <f>IF(E14&lt;&gt;"",E14,IF(G14&lt;&gt;"",G14,IF(I14&lt;&gt;"",I14,IF(K14&lt;&gt;"",K14,""))))</f>
        <v/>
      </c>
    </row>
    <row r="15" spans="1:16" ht="40" customHeight="1">
      <c r="A15" s="124" t="s">
        <v>90</v>
      </c>
      <c r="B15" s="124" t="s">
        <v>93</v>
      </c>
      <c r="C15" s="62" t="s">
        <v>12</v>
      </c>
      <c r="D15" s="10" t="s">
        <v>32</v>
      </c>
      <c r="E15" s="40"/>
      <c r="F15" s="10" t="s">
        <v>20</v>
      </c>
      <c r="G15" s="41"/>
      <c r="H15" s="10" t="s">
        <v>52</v>
      </c>
      <c r="I15" s="41"/>
      <c r="J15" s="10" t="s">
        <v>33</v>
      </c>
      <c r="K15" s="41"/>
      <c r="L15" s="11" t="str">
        <f>IF(AND(K15&lt;&gt;"",K16&lt;&gt;""),21,IF($E15&lt;&gt;"",2,IF($G15&lt;&gt;"",7.5,IF($I15&lt;&gt;"",13.5,IF($K15&lt;&gt;"",19,"")))))</f>
        <v/>
      </c>
      <c r="M15" s="29" t="str">
        <f>IF(L15&lt;=4,4,IF(AND(L15&gt;=5,L15&lt;=10),5,IF(AND(L15&gt;=11,L15&lt;=16),5,IF(AND(L15&gt;=17,L15&lt;=21),4,""))))</f>
        <v/>
      </c>
      <c r="N15" s="116" t="str">
        <f>IF(OR(L15="",M15="",L16="",M16=""),"",ROUND((L15*M15+L16*M16)/(M15+M16),0))</f>
        <v/>
      </c>
      <c r="P15" s="5" t="e">
        <f>N17/MID(J17,8,2)</f>
        <v>#VALUE!</v>
      </c>
    </row>
    <row r="16" spans="1:16" ht="33" customHeight="1">
      <c r="A16" s="125"/>
      <c r="B16" s="125"/>
      <c r="C16" s="34" t="s">
        <v>13</v>
      </c>
      <c r="D16" s="10" t="s">
        <v>28</v>
      </c>
      <c r="E16" s="38"/>
      <c r="F16" s="10" t="s">
        <v>36</v>
      </c>
      <c r="G16" s="39"/>
      <c r="H16" s="10" t="s">
        <v>53</v>
      </c>
      <c r="I16" s="39"/>
      <c r="J16" s="10" t="s">
        <v>34</v>
      </c>
      <c r="K16" s="39"/>
      <c r="L16" s="11" t="str">
        <f>IF(AND(K15&lt;&gt;"",K16&lt;&gt;""),21,IF($E16&lt;&gt;"",2,IF($G16&lt;&gt;"",7.5,IF($I16&lt;&gt;"",13.5,IF($K16&lt;&gt;"",19,"")))))</f>
        <v/>
      </c>
      <c r="M16" s="29" t="str">
        <f>IF(L16&lt;=4,4,IF(AND(L16&gt;=5,L16&lt;=10),5,IF(AND(L16&gt;=11,L16&lt;=16),5,IF(AND(L16&gt;=17,L16&lt;=21),4,""))))</f>
        <v/>
      </c>
      <c r="N16" s="117"/>
    </row>
    <row r="17" spans="1:16" ht="18.75" customHeight="1">
      <c r="A17" s="15"/>
      <c r="B17" s="8"/>
      <c r="C17" s="9"/>
      <c r="D17" s="24" t="s">
        <v>62</v>
      </c>
      <c r="E17" s="37" t="str">
        <f>IF(N15&lt;=4,N15,"")</f>
        <v/>
      </c>
      <c r="F17" s="24" t="s">
        <v>66</v>
      </c>
      <c r="G17" s="37" t="str">
        <f>IF(AND(N15&gt;=5,N15&lt;=10),N15,"")</f>
        <v/>
      </c>
      <c r="H17" s="24" t="s">
        <v>67</v>
      </c>
      <c r="I17" s="37" t="str">
        <f>IF(AND(N15&gt;=11,N15&lt;=16),N15,"")</f>
        <v/>
      </c>
      <c r="J17" s="24" t="s">
        <v>68</v>
      </c>
      <c r="K17" s="37" t="str">
        <f>IF(AND(N15&gt;=17,N15&lt;=21),N15,"")</f>
        <v/>
      </c>
      <c r="L17" s="26" t="str">
        <f t="shared" ref="L17" si="1">IF($E17&lt;&gt;"",2,IF($G17&lt;&gt;"",8,IF($I17&lt;&gt;"",13,IF($K17&lt;&gt;"",18,""))))</f>
        <v/>
      </c>
      <c r="M17" s="26" t="str">
        <f t="shared" ref="M17" si="2">IF(L17&lt;=4,4,IF(AND(L17&gt;=5,L17&lt;=10),5,IF(AND(L17&gt;=10,L17&lt;=16),5,IF(AND(L17&gt;=17,L17&lt;=21),4,""))))</f>
        <v/>
      </c>
      <c r="N17" s="42" t="str">
        <f>IF(E17&lt;&gt;"",E17,IF(G17&lt;&gt;"",G17,IF(I17&lt;&gt;"",I17,IF(K17&lt;&gt;"",K17,""))))</f>
        <v/>
      </c>
    </row>
    <row r="18" spans="1:16" ht="28.5" customHeight="1">
      <c r="A18" s="118" t="s">
        <v>18</v>
      </c>
      <c r="B18" s="123"/>
      <c r="C18" s="34" t="s">
        <v>14</v>
      </c>
      <c r="D18" s="10" t="s">
        <v>32</v>
      </c>
      <c r="E18" s="40"/>
      <c r="F18" s="10" t="s">
        <v>20</v>
      </c>
      <c r="G18" s="41"/>
      <c r="H18" s="10" t="s">
        <v>52</v>
      </c>
      <c r="I18" s="41"/>
      <c r="J18" s="10" t="s">
        <v>33</v>
      </c>
      <c r="K18" s="41"/>
      <c r="L18" s="11" t="str">
        <f>IF(AND($K$18&lt;&gt;"",$K$19&lt;&gt;"",$K$20&lt;&gt;""),15,IF($E18&lt;&gt;"",1.5,IF($G18&lt;&gt;"",5.5,IF($I18&lt;&gt;"",9.5,IF($K18&lt;&gt;"",14,"")))))</f>
        <v/>
      </c>
      <c r="M18" s="29" t="str">
        <f>IF(L18&lt;=3,3,IF(AND(L18&gt;=4,L18&lt;=7),3,IF(AND(L18&gt;=8,L18&lt;=11),3,IF(AND(L18&gt;=12,L18&lt;=15),3,""))))</f>
        <v/>
      </c>
      <c r="N18" s="116" t="str">
        <f>IF(OR(L18="",M18="",L19="",M19="",L20="",M20=""),"",ROUND((L18*M18+L19*M19+L20*M20)/(M18+M19+M20),0))</f>
        <v/>
      </c>
      <c r="P18" s="5" t="e">
        <f>N21/MID(J21,8,2)</f>
        <v>#VALUE!</v>
      </c>
    </row>
    <row r="19" spans="1:16" ht="28">
      <c r="A19" s="119"/>
      <c r="B19" s="123"/>
      <c r="C19" s="34" t="s">
        <v>15</v>
      </c>
      <c r="D19" s="10" t="s">
        <v>54</v>
      </c>
      <c r="E19" s="31"/>
      <c r="F19" s="10" t="s">
        <v>27</v>
      </c>
      <c r="G19" s="33"/>
      <c r="H19" s="10" t="s">
        <v>30</v>
      </c>
      <c r="I19" s="33"/>
      <c r="J19" s="10" t="s">
        <v>30</v>
      </c>
      <c r="K19" s="33"/>
      <c r="L19" s="11" t="str">
        <f t="shared" ref="L19:L20" si="3">IF(AND($K$18&lt;&gt;"",$K$19&lt;&gt;"",$K$20&lt;&gt;""),15,IF($E19&lt;&gt;"",1.5,IF($G19&lt;&gt;"",5.5,IF($I19&lt;&gt;"",9.5,IF($K19&lt;&gt;"",14,"")))))</f>
        <v/>
      </c>
      <c r="M19" s="29" t="str">
        <f t="shared" ref="M19:M20" si="4">IF(L19&lt;=3,3,IF(AND(L19&gt;=4,L19&lt;=7),3,IF(AND(L19&gt;=8,L19&lt;=11),3,IF(AND(L19&gt;=12,L19&lt;=15),3,""))))</f>
        <v/>
      </c>
      <c r="N19" s="116"/>
    </row>
    <row r="20" spans="1:16" ht="26" customHeight="1">
      <c r="A20" s="120"/>
      <c r="B20" s="123"/>
      <c r="C20" s="62" t="s">
        <v>16</v>
      </c>
      <c r="D20" s="10" t="s">
        <v>28</v>
      </c>
      <c r="E20" s="38"/>
      <c r="F20" s="10" t="s">
        <v>20</v>
      </c>
      <c r="G20" s="39"/>
      <c r="H20" s="10" t="s">
        <v>55</v>
      </c>
      <c r="I20" s="39"/>
      <c r="J20" s="10" t="s">
        <v>56</v>
      </c>
      <c r="K20" s="39"/>
      <c r="L20" s="11" t="str">
        <f t="shared" si="3"/>
        <v/>
      </c>
      <c r="M20" s="29" t="str">
        <f t="shared" si="4"/>
        <v/>
      </c>
      <c r="N20" s="117"/>
    </row>
    <row r="21" spans="1:16">
      <c r="A21" s="12"/>
      <c r="B21" s="12"/>
      <c r="C21" s="12"/>
      <c r="D21" s="27" t="s">
        <v>70</v>
      </c>
      <c r="E21" s="37" t="str">
        <f>IF(N18&lt;=3,N18,"")</f>
        <v/>
      </c>
      <c r="F21" s="24" t="s">
        <v>71</v>
      </c>
      <c r="G21" s="37" t="str">
        <f>IF(AND(N18&gt;=4,N18&lt;=7),N18,"")</f>
        <v/>
      </c>
      <c r="H21" s="24" t="s">
        <v>72</v>
      </c>
      <c r="I21" s="37" t="str">
        <f>IF(AND(N18&gt;=8,N18&lt;=11),N18,"")</f>
        <v/>
      </c>
      <c r="J21" s="24" t="s">
        <v>73</v>
      </c>
      <c r="K21" s="37" t="str">
        <f>IF(AND(N18&gt;=12,N18&lt;=15),N18,"")</f>
        <v/>
      </c>
      <c r="L21" s="26"/>
      <c r="M21" s="26"/>
      <c r="N21" s="42" t="str">
        <f>IF(E21&lt;&gt;"",E21,IF(G21&lt;&gt;"",G21,IF(I21&lt;&gt;"",I21,IF(K21&lt;&gt;"",K21,""))))</f>
        <v/>
      </c>
    </row>
    <row r="22" spans="1:16" ht="14.25" customHeight="1">
      <c r="B22" s="7"/>
      <c r="D22" s="1"/>
      <c r="E22" s="7"/>
      <c r="F22" s="2"/>
      <c r="G22" s="7"/>
      <c r="H22" s="2"/>
      <c r="I22" s="2"/>
      <c r="J22" s="111" t="s">
        <v>37</v>
      </c>
      <c r="K22" s="112"/>
      <c r="L22" s="15"/>
      <c r="M22" s="9"/>
      <c r="N22" s="43" t="str">
        <f>IF(OR(N11="",N14="",N17="",N21=""),"",ROUND(SUM(N11,N14,N17,N21),0))</f>
        <v/>
      </c>
    </row>
    <row r="23" spans="1:16" ht="18">
      <c r="A23" s="28" t="s">
        <v>77</v>
      </c>
      <c r="B23" s="28" t="s">
        <v>76</v>
      </c>
      <c r="D23" s="4"/>
      <c r="E23" s="7"/>
      <c r="F23" s="16"/>
      <c r="G23" s="7"/>
      <c r="H23" s="16"/>
      <c r="I23" s="2"/>
      <c r="J23" s="111" t="s">
        <v>51</v>
      </c>
      <c r="K23" s="111"/>
      <c r="L23" s="15"/>
      <c r="M23" s="9"/>
      <c r="N23" s="44" t="str">
        <f>IF(N22&lt;=2,1,IF(AND(N22&gt;=3,N22&lt;=4),2,IF(AND(N22&gt;=5,N22&lt;=8),3,IF(AND(N22&gt;=9,N22&lt;=12),4,IF(AND(N22&gt;=13,N22&lt;=16),5,IF(AND(N22&gt;=17,N22&lt;=21),6,IF(AND(N22&gt;=22,N22&lt;=26),7,IF(AND(N22&gt;=27,N22&lt;=31),8,IF(AND(N22&gt;=32,N22&lt;=36),9,IF(AND(N22&gt;=37,N22&lt;=42),10,IF(AND(N22&gt;=43,N22&lt;=48),11,IF(AND(N22&gt;=49,N22&lt;=54),12,IF(AND(N22&gt;=55,N22&lt;=61),13,IF(AND(N22&gt;=62,N22&lt;=68),14,IF(AND(N22&gt;=69,N22&lt;=75),15,"")))))))))))))))</f>
        <v/>
      </c>
    </row>
    <row r="24" spans="1:16">
      <c r="A24" s="54"/>
      <c r="B24" s="47"/>
      <c r="D24" s="4"/>
      <c r="F24" s="2"/>
      <c r="H24" s="2"/>
      <c r="J24" s="2"/>
    </row>
    <row r="25" spans="1:16">
      <c r="A25" s="17"/>
      <c r="B25" s="13"/>
      <c r="D25" s="4"/>
      <c r="E25" s="4"/>
      <c r="F25" s="4"/>
      <c r="G25" s="4"/>
      <c r="H25" s="4"/>
      <c r="I25" s="4"/>
      <c r="J25" s="4"/>
      <c r="K25" s="4"/>
      <c r="L25" s="4"/>
      <c r="M25" s="4"/>
      <c r="N25" s="4"/>
      <c r="O25" s="4"/>
      <c r="P25" s="4"/>
    </row>
    <row r="26" spans="1:16">
      <c r="A26" s="17"/>
      <c r="B26" s="4"/>
      <c r="C26" s="4"/>
      <c r="D26" s="4"/>
      <c r="E26" s="4"/>
      <c r="F26" s="4"/>
      <c r="G26" s="4"/>
      <c r="H26" s="4"/>
      <c r="I26" s="4"/>
      <c r="J26" s="4"/>
      <c r="K26" s="4"/>
      <c r="L26" s="14"/>
      <c r="M26" s="4"/>
      <c r="N26" s="4"/>
      <c r="O26" s="4"/>
      <c r="P26" s="4"/>
    </row>
    <row r="27" spans="1:16">
      <c r="A27" s="17"/>
      <c r="C27" s="4"/>
      <c r="D27" s="4"/>
      <c r="F27" s="2"/>
      <c r="H27" s="2"/>
      <c r="J27" s="2"/>
    </row>
    <row r="28" spans="1:16">
      <c r="A28" s="17"/>
      <c r="D28" s="7"/>
    </row>
    <row r="29" spans="1:16">
      <c r="A29" s="17"/>
      <c r="D29" s="7"/>
    </row>
    <row r="30" spans="1:16" ht="15" customHeight="1"/>
    <row r="31" spans="1:16" ht="84.75" customHeight="1"/>
  </sheetData>
  <mergeCells count="20">
    <mergeCell ref="A1:N3"/>
    <mergeCell ref="A5:A7"/>
    <mergeCell ref="B5:B7"/>
    <mergeCell ref="C5:C7"/>
    <mergeCell ref="D5:K5"/>
    <mergeCell ref="N5:N7"/>
    <mergeCell ref="D6:K6"/>
    <mergeCell ref="A8:A10"/>
    <mergeCell ref="B8:B9"/>
    <mergeCell ref="N8:N10"/>
    <mergeCell ref="A12:A13"/>
    <mergeCell ref="N12:N13"/>
    <mergeCell ref="J22:K22"/>
    <mergeCell ref="J23:K23"/>
    <mergeCell ref="A15:A16"/>
    <mergeCell ref="B15:B16"/>
    <mergeCell ref="N15:N16"/>
    <mergeCell ref="A18:A20"/>
    <mergeCell ref="B18:B20"/>
    <mergeCell ref="N18:N20"/>
  </mergeCells>
  <conditionalFormatting sqref="D11">
    <cfRule type="expression" dxfId="588" priority="16">
      <formula>$E$11&lt;&gt;""</formula>
    </cfRule>
    <cfRule type="expression" dxfId="587" priority="19">
      <formula>$N$8&lt;=4</formula>
    </cfRule>
  </conditionalFormatting>
  <conditionalFormatting sqref="F11">
    <cfRule type="expression" dxfId="586" priority="15">
      <formula>$G$11&lt;&gt;""</formula>
    </cfRule>
    <cfRule type="expression" dxfId="585" priority="18">
      <formula>"e($N$3&gt;=5;$N$3&lt;=9)"</formula>
    </cfRule>
  </conditionalFormatting>
  <conditionalFormatting sqref="H11">
    <cfRule type="expression" dxfId="584" priority="14">
      <formula>$I$11&lt;&gt;""</formula>
    </cfRule>
    <cfRule type="expression" dxfId="583" priority="17">
      <formula>AND(N8&gt;=10,N8&lt;=10)</formula>
    </cfRule>
  </conditionalFormatting>
  <conditionalFormatting sqref="J11">
    <cfRule type="expression" dxfId="582" priority="13">
      <formula>$K$11&lt;&gt;""</formula>
    </cfRule>
  </conditionalFormatting>
  <conditionalFormatting sqref="D14">
    <cfRule type="expression" dxfId="581" priority="12">
      <formula>$E$14&lt;&gt;""</formula>
    </cfRule>
  </conditionalFormatting>
  <conditionalFormatting sqref="F14">
    <cfRule type="expression" dxfId="580" priority="11">
      <formula>$G$14&lt;&gt;""</formula>
    </cfRule>
  </conditionalFormatting>
  <conditionalFormatting sqref="H14">
    <cfRule type="expression" dxfId="579" priority="10">
      <formula>$I$14&lt;&gt;""</formula>
    </cfRule>
  </conditionalFormatting>
  <conditionalFormatting sqref="J14">
    <cfRule type="expression" dxfId="578" priority="9">
      <formula>$K$14&lt;&gt;""</formula>
    </cfRule>
  </conditionalFormatting>
  <conditionalFormatting sqref="D17">
    <cfRule type="expression" dxfId="577" priority="8">
      <formula>$E$17&lt;&gt;""</formula>
    </cfRule>
  </conditionalFormatting>
  <conditionalFormatting sqref="F17">
    <cfRule type="expression" dxfId="576" priority="7">
      <formula>G17&lt;&gt;""</formula>
    </cfRule>
  </conditionalFormatting>
  <conditionalFormatting sqref="H17">
    <cfRule type="expression" dxfId="575" priority="6">
      <formula>$I$17&lt;&gt;""</formula>
    </cfRule>
  </conditionalFormatting>
  <conditionalFormatting sqref="J17">
    <cfRule type="expression" dxfId="574" priority="5">
      <formula>$K$17&lt;&gt;""</formula>
    </cfRule>
  </conditionalFormatting>
  <conditionalFormatting sqref="D21">
    <cfRule type="expression" dxfId="573" priority="4">
      <formula>$E$21&lt;&gt;""</formula>
    </cfRule>
  </conditionalFormatting>
  <conditionalFormatting sqref="F21">
    <cfRule type="expression" dxfId="572" priority="3">
      <formula>$G$21&lt;&gt;""</formula>
    </cfRule>
  </conditionalFormatting>
  <conditionalFormatting sqref="H21">
    <cfRule type="expression" dxfId="571" priority="2">
      <formula>$I$21&lt;&gt;""</formula>
    </cfRule>
  </conditionalFormatting>
  <conditionalFormatting sqref="J21">
    <cfRule type="expression" dxfId="570" priority="1">
      <formula>$K$21&lt;&gt;""</formula>
    </cfRule>
  </conditionalFormatting>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0" enableFormatConditionsCalculation="0"/>
  <dimension ref="A1:P31"/>
  <sheetViews>
    <sheetView showGridLines="0" workbookViewId="0">
      <selection activeCell="A5" sqref="A5:C20"/>
    </sheetView>
  </sheetViews>
  <sheetFormatPr baseColWidth="10" defaultColWidth="8.83203125" defaultRowHeight="14" outlineLevelCol="1" x14ac:dyDescent="0"/>
  <cols>
    <col min="1" max="1" width="28.33203125" style="7" customWidth="1"/>
    <col min="2" max="2" width="20.1640625" customWidth="1"/>
    <col min="3" max="3" width="26.1640625" style="7" bestFit="1" customWidth="1"/>
    <col min="4" max="4" width="16.33203125" customWidth="1"/>
    <col min="5" max="5" width="3.33203125" customWidth="1"/>
    <col min="6" max="6" width="12.6640625" customWidth="1"/>
    <col min="7" max="7" width="3.33203125" customWidth="1"/>
    <col min="8" max="8" width="17.1640625" customWidth="1"/>
    <col min="9" max="9" width="3.33203125" customWidth="1"/>
    <col min="10" max="10" width="13.1640625" customWidth="1"/>
    <col min="11" max="11" width="3.33203125" customWidth="1"/>
    <col min="12" max="12" width="6.6640625" hidden="1" customWidth="1" outlineLevel="1"/>
    <col min="13" max="13" width="4.5" hidden="1" customWidth="1" outlineLevel="1"/>
    <col min="14" max="14" width="11.5" bestFit="1" customWidth="1" collapsed="1"/>
    <col min="15" max="15" width="10" bestFit="1" customWidth="1"/>
    <col min="16" max="16" width="9.6640625" bestFit="1" customWidth="1"/>
  </cols>
  <sheetData>
    <row r="1" spans="1:16" ht="15" thickBot="1">
      <c r="A1" s="109" t="s">
        <v>74</v>
      </c>
      <c r="B1" s="109"/>
      <c r="C1" s="109"/>
      <c r="D1" s="109"/>
      <c r="E1" s="109"/>
      <c r="F1" s="109"/>
      <c r="G1" s="109"/>
      <c r="H1" s="109"/>
      <c r="I1" s="109"/>
      <c r="J1" s="109"/>
      <c r="K1" s="109"/>
      <c r="L1" s="109"/>
      <c r="M1" s="109"/>
      <c r="N1" s="109"/>
    </row>
    <row r="2" spans="1:16" ht="16" thickTop="1" thickBot="1">
      <c r="A2" s="109"/>
      <c r="B2" s="109"/>
      <c r="C2" s="109"/>
      <c r="D2" s="109"/>
      <c r="E2" s="109"/>
      <c r="F2" s="109"/>
      <c r="G2" s="109"/>
      <c r="H2" s="109"/>
      <c r="I2" s="109"/>
      <c r="J2" s="109"/>
      <c r="K2" s="109"/>
      <c r="L2" s="109"/>
      <c r="M2" s="109"/>
      <c r="N2" s="109"/>
    </row>
    <row r="3" spans="1:16" ht="15" thickTop="1">
      <c r="A3" s="110"/>
      <c r="B3" s="110"/>
      <c r="C3" s="110"/>
      <c r="D3" s="110"/>
      <c r="E3" s="110"/>
      <c r="F3" s="110"/>
      <c r="G3" s="110"/>
      <c r="H3" s="110"/>
      <c r="I3" s="110"/>
      <c r="J3" s="110"/>
      <c r="K3" s="110"/>
      <c r="L3" s="110"/>
      <c r="M3" s="110"/>
      <c r="N3" s="110"/>
    </row>
    <row r="4" spans="1:16" ht="20" thickBot="1">
      <c r="A4" s="22"/>
      <c r="B4" s="22"/>
      <c r="C4" s="22"/>
      <c r="D4" s="22"/>
      <c r="E4" s="22"/>
      <c r="F4" s="22"/>
      <c r="G4" s="22"/>
      <c r="H4" s="22"/>
      <c r="I4" s="22"/>
      <c r="J4" s="22"/>
      <c r="K4" s="22"/>
      <c r="L4" s="22"/>
      <c r="M4" s="22"/>
      <c r="N4" s="22"/>
      <c r="O4" s="23"/>
    </row>
    <row r="5" spans="1:16" ht="15" customHeight="1" thickTop="1">
      <c r="A5" s="129" t="s">
        <v>75</v>
      </c>
      <c r="B5" s="126" t="s">
        <v>94</v>
      </c>
      <c r="C5" s="107"/>
      <c r="D5" s="108" t="s">
        <v>0</v>
      </c>
      <c r="E5" s="108"/>
      <c r="F5" s="108"/>
      <c r="G5" s="108"/>
      <c r="H5" s="108"/>
      <c r="I5" s="108"/>
      <c r="J5" s="108"/>
      <c r="K5" s="108"/>
      <c r="L5" s="18" t="s">
        <v>61</v>
      </c>
      <c r="M5" s="18"/>
      <c r="N5" s="107" t="s">
        <v>61</v>
      </c>
    </row>
    <row r="6" spans="1:16">
      <c r="A6" s="127"/>
      <c r="B6" s="127"/>
      <c r="C6" s="107"/>
      <c r="D6" s="134" t="s">
        <v>1</v>
      </c>
      <c r="E6" s="135"/>
      <c r="F6" s="135"/>
      <c r="G6" s="135"/>
      <c r="H6" s="135"/>
      <c r="I6" s="135"/>
      <c r="J6" s="135"/>
      <c r="K6" s="136"/>
      <c r="L6" s="19"/>
      <c r="M6" s="19"/>
      <c r="N6" s="107"/>
      <c r="O6" s="3"/>
    </row>
    <row r="7" spans="1:16" ht="22.5" customHeight="1">
      <c r="A7" s="128"/>
      <c r="B7" s="128"/>
      <c r="C7" s="108"/>
      <c r="D7" s="63" t="s">
        <v>2</v>
      </c>
      <c r="E7" s="64"/>
      <c r="F7" s="65" t="s">
        <v>3</v>
      </c>
      <c r="G7" s="64"/>
      <c r="H7" s="65" t="s">
        <v>4</v>
      </c>
      <c r="I7" s="64"/>
      <c r="J7" s="65" t="s">
        <v>5</v>
      </c>
      <c r="K7" s="64"/>
      <c r="L7" s="66" t="s">
        <v>69</v>
      </c>
      <c r="M7" s="66" t="s">
        <v>31</v>
      </c>
      <c r="N7" s="108"/>
    </row>
    <row r="8" spans="1:16" ht="40" customHeight="1">
      <c r="A8" s="123" t="s">
        <v>6</v>
      </c>
      <c r="B8" s="124" t="s">
        <v>91</v>
      </c>
      <c r="C8" s="34" t="s">
        <v>7</v>
      </c>
      <c r="D8" s="61" t="s">
        <v>19</v>
      </c>
      <c r="E8" s="67"/>
      <c r="F8" s="61" t="s">
        <v>20</v>
      </c>
      <c r="G8" s="68"/>
      <c r="H8" s="61" t="s">
        <v>21</v>
      </c>
      <c r="I8" s="68"/>
      <c r="J8" s="61" t="s">
        <v>22</v>
      </c>
      <c r="K8" s="68"/>
      <c r="L8" s="69" t="str">
        <f>IF(AND(K8&lt;&gt;"",K9&lt;&gt;"",K10&lt;&gt;""),18,IF($E8&lt;&gt;"",2,IF($G8&lt;&gt;"",7,IF($I8&lt;&gt;"",12,IF($K8&lt;&gt;"",17,"")))))</f>
        <v/>
      </c>
      <c r="M8" s="70" t="str">
        <f>IF(L8&lt;=4,4,IF(AND(L8&gt;=5,L8&lt;=9),4,IF(AND(L8&gt;=10,L8&lt;=14),4,IF(AND(L8&gt;=15,L8&lt;=18),3,""))))</f>
        <v/>
      </c>
      <c r="N8" s="132" t="str">
        <f>IF(OR(L8="",M8="",L9="",M9="",L10="",M10=""),"",ROUND((L8*M8+L9*M9+L10*M10)/(M8+M9+M10),0))</f>
        <v/>
      </c>
      <c r="P8" s="5" t="e">
        <f>N11/MID(J11,8,2)</f>
        <v>#VALUE!</v>
      </c>
    </row>
    <row r="9" spans="1:16" ht="28.5" customHeight="1">
      <c r="A9" s="123"/>
      <c r="B9" s="125"/>
      <c r="C9" s="34" t="s">
        <v>8</v>
      </c>
      <c r="D9" s="61" t="s">
        <v>23</v>
      </c>
      <c r="E9" s="71"/>
      <c r="F9" s="61" t="s">
        <v>24</v>
      </c>
      <c r="G9" s="72"/>
      <c r="H9" s="61" t="s">
        <v>25</v>
      </c>
      <c r="I9" s="72"/>
      <c r="J9" s="61" t="s">
        <v>26</v>
      </c>
      <c r="K9" s="72"/>
      <c r="L9" s="69" t="str">
        <f>IF(AND(K8&lt;&gt;"",K9&lt;&gt;"",K10&lt;&gt;""),18,IF($E9&lt;&gt;"",2,IF($G9&lt;&gt;"",7,IF($I9&lt;&gt;"",12,IF($K9&lt;&gt;"",17,"")))))</f>
        <v/>
      </c>
      <c r="M9" s="70" t="str">
        <f t="shared" ref="M9:M10" si="0">IF(L9&lt;=4,4,IF(AND(L9&gt;=5,L9&lt;=9),4,IF(AND(L9&gt;=10,L9&lt;=14),4,IF(AND(L9&gt;=15,L9&lt;=18),3,""))))</f>
        <v/>
      </c>
      <c r="N9" s="132"/>
    </row>
    <row r="10" spans="1:16" ht="35.25" customHeight="1">
      <c r="A10" s="123"/>
      <c r="B10" s="91" t="s">
        <v>92</v>
      </c>
      <c r="C10" s="34" t="s">
        <v>9</v>
      </c>
      <c r="D10" s="61" t="s">
        <v>28</v>
      </c>
      <c r="E10" s="71"/>
      <c r="F10" s="61" t="s">
        <v>27</v>
      </c>
      <c r="G10" s="72"/>
      <c r="H10" s="61" t="s">
        <v>29</v>
      </c>
      <c r="I10" s="72"/>
      <c r="J10" s="61" t="s">
        <v>30</v>
      </c>
      <c r="K10" s="72"/>
      <c r="L10" s="69" t="str">
        <f>IF(AND(K8&lt;&gt;"",K9&lt;&gt;"",K10&lt;&gt;""),18,IF($E10&lt;&gt;"",2,IF($G10&lt;&gt;"",7,IF($I10&lt;&gt;"",12,IF($K10&lt;&gt;"",17,"")))))</f>
        <v/>
      </c>
      <c r="M10" s="70" t="str">
        <f t="shared" si="0"/>
        <v/>
      </c>
      <c r="N10" s="133"/>
    </row>
    <row r="11" spans="1:16" ht="23.25" customHeight="1">
      <c r="A11" s="15"/>
      <c r="B11" s="8"/>
      <c r="C11" s="9"/>
      <c r="D11" s="75" t="s">
        <v>62</v>
      </c>
      <c r="E11" s="36" t="str">
        <f>IF(N8&lt;=4,N8,"")</f>
        <v/>
      </c>
      <c r="F11" s="76" t="s">
        <v>63</v>
      </c>
      <c r="G11" s="37" t="str">
        <f>IF(AND(N8&gt;=5,N8&lt;=9),N8,"")</f>
        <v/>
      </c>
      <c r="H11" s="75" t="s">
        <v>64</v>
      </c>
      <c r="I11" s="37" t="str">
        <f>IF(AND(N8&gt;=10,N8&lt;=14),N8,"")</f>
        <v/>
      </c>
      <c r="J11" s="75" t="s">
        <v>65</v>
      </c>
      <c r="K11" s="37" t="str">
        <f>IF(AND(N8&gt;=15,N8&lt;=18),N8,"")</f>
        <v/>
      </c>
      <c r="L11" s="77"/>
      <c r="M11" s="77"/>
      <c r="N11" s="42" t="str">
        <f>IF(E11&lt;&gt;"",E11,IF(G11&lt;&gt;"",G11,IF(I11&lt;&gt;"",I11,IF(K11&lt;&gt;"",K11,""))))</f>
        <v/>
      </c>
    </row>
    <row r="12" spans="1:16" ht="32.25" customHeight="1">
      <c r="A12" s="121" t="s">
        <v>17</v>
      </c>
      <c r="B12" s="92" t="s">
        <v>95</v>
      </c>
      <c r="C12" s="34" t="s">
        <v>10</v>
      </c>
      <c r="D12" s="61" t="s">
        <v>32</v>
      </c>
      <c r="E12" s="71"/>
      <c r="F12" s="61" t="s">
        <v>20</v>
      </c>
      <c r="G12" s="72"/>
      <c r="H12" s="61" t="s">
        <v>21</v>
      </c>
      <c r="I12" s="72"/>
      <c r="J12" s="61" t="s">
        <v>33</v>
      </c>
      <c r="K12" s="72"/>
      <c r="L12" s="69" t="str">
        <f>IF(AND(K12&lt;&gt;"",K13&lt;&gt;""),21,IF($E12&lt;&gt;"",2,IF($G12&lt;&gt;"",7.5,IF($I12&lt;&gt;"",13.5,IF($K12&lt;&gt;"",19,"")))))</f>
        <v/>
      </c>
      <c r="M12" s="70" t="str">
        <f>IF(L12&lt;=4,4,IF(AND(L12&gt;=5,L12&lt;=10),5,IF(AND(L12&gt;=11,L12&lt;=16),5,IF(AND(L12&gt;=17,L12&lt;=21),4,""))))</f>
        <v/>
      </c>
      <c r="N12" s="132" t="str">
        <f>IF(OR(L12="",M12="",L13="",M13=""),"",ROUND((L12*M12+L13*M13)/(M12+M13),0))</f>
        <v/>
      </c>
      <c r="P12" s="5" t="e">
        <f>N14/MID(J14,8,2)</f>
        <v>#VALUE!</v>
      </c>
    </row>
    <row r="13" spans="1:16" ht="32.25" customHeight="1">
      <c r="A13" s="122"/>
      <c r="B13" s="93" t="s">
        <v>96</v>
      </c>
      <c r="C13" s="62" t="s">
        <v>11</v>
      </c>
      <c r="D13" s="61" t="s">
        <v>28</v>
      </c>
      <c r="E13" s="78"/>
      <c r="F13" s="61" t="s">
        <v>36</v>
      </c>
      <c r="G13" s="79"/>
      <c r="H13" s="61" t="s">
        <v>35</v>
      </c>
      <c r="I13" s="79"/>
      <c r="J13" s="61" t="s">
        <v>34</v>
      </c>
      <c r="K13" s="79"/>
      <c r="L13" s="69" t="str">
        <f>IF(AND(K12&lt;&gt;"",K13&lt;&gt;""),21,IF($E13&lt;&gt;"",2,IF($G13&lt;&gt;"",7.5,IF($I13&lt;&gt;"",13.5,IF($K13&lt;&gt;"",19,"")))))</f>
        <v/>
      </c>
      <c r="M13" s="70" t="str">
        <f>IF(L13&lt;=4,4,IF(AND(L13&gt;=5,L13&lt;=10),5,IF(AND(L13&gt;=11,L13&lt;=16),5,IF(AND(L13&gt;=17,L13&lt;=21),4,""))))</f>
        <v/>
      </c>
      <c r="N13" s="133"/>
    </row>
    <row r="14" spans="1:16" ht="19.5" customHeight="1">
      <c r="A14" s="15"/>
      <c r="B14" s="8"/>
      <c r="C14" s="9"/>
      <c r="D14" s="75" t="s">
        <v>62</v>
      </c>
      <c r="E14" s="37" t="str">
        <f>IF(N12&lt;=4,N12,"")</f>
        <v/>
      </c>
      <c r="F14" s="75" t="s">
        <v>66</v>
      </c>
      <c r="G14" s="37" t="str">
        <f>IF(AND(N12&gt;=5,N12&lt;=10),N12,"")</f>
        <v/>
      </c>
      <c r="H14" s="75" t="s">
        <v>67</v>
      </c>
      <c r="I14" s="37" t="str">
        <f>IF(AND(N12&gt;=11,N12&lt;=16),N12,"")</f>
        <v/>
      </c>
      <c r="J14" s="75" t="s">
        <v>68</v>
      </c>
      <c r="K14" s="37" t="str">
        <f>IF(AND(N12&gt;=17,N12&lt;=21),N12,"")</f>
        <v/>
      </c>
      <c r="L14" s="80"/>
      <c r="M14" s="80"/>
      <c r="N14" s="42" t="str">
        <f>IF(E14&lt;&gt;"",E14,IF(G14&lt;&gt;"",G14,IF(I14&lt;&gt;"",I14,IF(K14&lt;&gt;"",K14,""))))</f>
        <v/>
      </c>
    </row>
    <row r="15" spans="1:16" ht="40" customHeight="1">
      <c r="A15" s="124" t="s">
        <v>90</v>
      </c>
      <c r="B15" s="124" t="s">
        <v>93</v>
      </c>
      <c r="C15" s="62" t="s">
        <v>12</v>
      </c>
      <c r="D15" s="61" t="s">
        <v>32</v>
      </c>
      <c r="E15" s="81"/>
      <c r="F15" s="61" t="s">
        <v>20</v>
      </c>
      <c r="G15" s="82"/>
      <c r="H15" s="61" t="s">
        <v>52</v>
      </c>
      <c r="I15" s="82"/>
      <c r="J15" s="61" t="s">
        <v>33</v>
      </c>
      <c r="K15" s="82"/>
      <c r="L15" s="69" t="str">
        <f>IF(AND(K15&lt;&gt;"",K16&lt;&gt;""),21,IF($E15&lt;&gt;"",2,IF($G15&lt;&gt;"",7.5,IF($I15&lt;&gt;"",13.5,IF($K15&lt;&gt;"",19,"")))))</f>
        <v/>
      </c>
      <c r="M15" s="70" t="str">
        <f>IF(L15&lt;=4,4,IF(AND(L15&gt;=5,L15&lt;=10),5,IF(AND(L15&gt;=11,L15&lt;=16),5,IF(AND(L15&gt;=17,L15&lt;=21),4,""))))</f>
        <v/>
      </c>
      <c r="N15" s="132" t="str">
        <f>IF(OR(L15="",M15="",L16="",M16=""),"",ROUND((L15*M15+L16*M16)/(M15+M16),0))</f>
        <v/>
      </c>
      <c r="P15" s="5" t="e">
        <f>N17/MID(J17,8,2)</f>
        <v>#VALUE!</v>
      </c>
    </row>
    <row r="16" spans="1:16" ht="33" customHeight="1">
      <c r="A16" s="125"/>
      <c r="B16" s="125"/>
      <c r="C16" s="34" t="s">
        <v>13</v>
      </c>
      <c r="D16" s="61" t="s">
        <v>28</v>
      </c>
      <c r="E16" s="78"/>
      <c r="F16" s="61" t="s">
        <v>36</v>
      </c>
      <c r="G16" s="79"/>
      <c r="H16" s="61" t="s">
        <v>53</v>
      </c>
      <c r="I16" s="79"/>
      <c r="J16" s="61" t="s">
        <v>34</v>
      </c>
      <c r="K16" s="79"/>
      <c r="L16" s="69" t="str">
        <f>IF(AND(K15&lt;&gt;"",K16&lt;&gt;""),21,IF($E16&lt;&gt;"",2,IF($G16&lt;&gt;"",7.5,IF($I16&lt;&gt;"",13.5,IF($K16&lt;&gt;"",19,"")))))</f>
        <v/>
      </c>
      <c r="M16" s="70" t="str">
        <f>IF(L16&lt;=4,4,IF(AND(L16&gt;=5,L16&lt;=10),5,IF(AND(L16&gt;=11,L16&lt;=16),5,IF(AND(L16&gt;=17,L16&lt;=21),4,""))))</f>
        <v/>
      </c>
      <c r="N16" s="133"/>
    </row>
    <row r="17" spans="1:16" ht="18.75" customHeight="1">
      <c r="A17" s="15"/>
      <c r="B17" s="8"/>
      <c r="C17" s="9"/>
      <c r="D17" s="75" t="s">
        <v>62</v>
      </c>
      <c r="E17" s="37" t="str">
        <f>IF(N15&lt;=4,N15,"")</f>
        <v/>
      </c>
      <c r="F17" s="75" t="s">
        <v>66</v>
      </c>
      <c r="G17" s="37" t="str">
        <f>IF(AND(N15&gt;=5,N15&lt;=10),N15,"")</f>
        <v/>
      </c>
      <c r="H17" s="75" t="s">
        <v>67</v>
      </c>
      <c r="I17" s="37" t="str">
        <f>IF(AND(N15&gt;=11,N15&lt;=16),N15,"")</f>
        <v/>
      </c>
      <c r="J17" s="75" t="s">
        <v>68</v>
      </c>
      <c r="K17" s="37" t="str">
        <f>IF(AND(N15&gt;=17,N15&lt;=21),N15,"")</f>
        <v/>
      </c>
      <c r="L17" s="80" t="str">
        <f t="shared" ref="L17" si="1">IF($E17&lt;&gt;"",2,IF($G17&lt;&gt;"",8,IF($I17&lt;&gt;"",13,IF($K17&lt;&gt;"",18,""))))</f>
        <v/>
      </c>
      <c r="M17" s="80" t="str">
        <f t="shared" ref="M17" si="2">IF(L17&lt;=4,4,IF(AND(L17&gt;=5,L17&lt;=10),5,IF(AND(L17&gt;=10,L17&lt;=16),5,IF(AND(L17&gt;=17,L17&lt;=21),4,""))))</f>
        <v/>
      </c>
      <c r="N17" s="42" t="str">
        <f>IF(E17&lt;&gt;"",E17,IF(G17&lt;&gt;"",G17,IF(I17&lt;&gt;"",I17,IF(K17&lt;&gt;"",K17,""))))</f>
        <v/>
      </c>
    </row>
    <row r="18" spans="1:16" ht="28.5" customHeight="1">
      <c r="A18" s="118" t="s">
        <v>18</v>
      </c>
      <c r="B18" s="123"/>
      <c r="C18" s="34" t="s">
        <v>14</v>
      </c>
      <c r="D18" s="61" t="s">
        <v>32</v>
      </c>
      <c r="E18" s="81"/>
      <c r="F18" s="61" t="s">
        <v>20</v>
      </c>
      <c r="G18" s="82"/>
      <c r="H18" s="61" t="s">
        <v>52</v>
      </c>
      <c r="I18" s="82"/>
      <c r="J18" s="61" t="s">
        <v>33</v>
      </c>
      <c r="K18" s="82"/>
      <c r="L18" s="69" t="str">
        <f>IF(AND($K$18&lt;&gt;"",$K$19&lt;&gt;"",$K$20&lt;&gt;""),15,IF($E18&lt;&gt;"",1.5,IF($G18&lt;&gt;"",5.5,IF($I18&lt;&gt;"",9.5,IF($K18&lt;&gt;"",14,"")))))</f>
        <v/>
      </c>
      <c r="M18" s="70" t="str">
        <f>IF(L18&lt;=3,3,IF(AND(L18&gt;=4,L18&lt;=7),3,IF(AND(L18&gt;=8,L18&lt;=11),3,IF(AND(L18&gt;=12,L18&lt;=15),3,""))))</f>
        <v/>
      </c>
      <c r="N18" s="132" t="str">
        <f>IF(OR(L18="",M18="",L19="",M19="",L20="",M20=""),"",ROUND((L18*M18+L19*M19+L20*M20)/(M18+M19+M20),0))</f>
        <v/>
      </c>
      <c r="P18" s="5" t="e">
        <f>N21/MID(J21,8,2)</f>
        <v>#VALUE!</v>
      </c>
    </row>
    <row r="19" spans="1:16" ht="28">
      <c r="A19" s="119"/>
      <c r="B19" s="123"/>
      <c r="C19" s="34" t="s">
        <v>15</v>
      </c>
      <c r="D19" s="61" t="s">
        <v>54</v>
      </c>
      <c r="E19" s="71"/>
      <c r="F19" s="61" t="s">
        <v>27</v>
      </c>
      <c r="G19" s="72"/>
      <c r="H19" s="61" t="s">
        <v>30</v>
      </c>
      <c r="I19" s="72"/>
      <c r="J19" s="61" t="s">
        <v>30</v>
      </c>
      <c r="K19" s="72"/>
      <c r="L19" s="69" t="str">
        <f t="shared" ref="L19:L20" si="3">IF(AND($K$18&lt;&gt;"",$K$19&lt;&gt;"",$K$20&lt;&gt;""),15,IF($E19&lt;&gt;"",1.5,IF($G19&lt;&gt;"",5.5,IF($I19&lt;&gt;"",9.5,IF($K19&lt;&gt;"",14,"")))))</f>
        <v/>
      </c>
      <c r="M19" s="70" t="str">
        <f t="shared" ref="M19:M20" si="4">IF(L19&lt;=3,3,IF(AND(L19&gt;=4,L19&lt;=7),3,IF(AND(L19&gt;=8,L19&lt;=11),3,IF(AND(L19&gt;=12,L19&lt;=15),3,""))))</f>
        <v/>
      </c>
      <c r="N19" s="132"/>
    </row>
    <row r="20" spans="1:16" ht="26" customHeight="1">
      <c r="A20" s="120"/>
      <c r="B20" s="123"/>
      <c r="C20" s="62" t="s">
        <v>16</v>
      </c>
      <c r="D20" s="61" t="s">
        <v>28</v>
      </c>
      <c r="E20" s="78"/>
      <c r="F20" s="61" t="s">
        <v>20</v>
      </c>
      <c r="G20" s="79"/>
      <c r="H20" s="61" t="s">
        <v>55</v>
      </c>
      <c r="I20" s="79"/>
      <c r="J20" s="61" t="s">
        <v>56</v>
      </c>
      <c r="K20" s="79"/>
      <c r="L20" s="69" t="str">
        <f t="shared" si="3"/>
        <v/>
      </c>
      <c r="M20" s="70" t="str">
        <f t="shared" si="4"/>
        <v/>
      </c>
      <c r="N20" s="133"/>
    </row>
    <row r="21" spans="1:16">
      <c r="A21" s="83"/>
      <c r="B21" s="83"/>
      <c r="C21" s="83"/>
      <c r="D21" s="84" t="s">
        <v>70</v>
      </c>
      <c r="E21" s="37" t="str">
        <f>IF(N18&lt;=3,N18,"")</f>
        <v/>
      </c>
      <c r="F21" s="75" t="s">
        <v>71</v>
      </c>
      <c r="G21" s="37" t="str">
        <f>IF(AND(N18&gt;=4,N18&lt;=7),N18,"")</f>
        <v/>
      </c>
      <c r="H21" s="75" t="s">
        <v>72</v>
      </c>
      <c r="I21" s="37" t="str">
        <f>IF(AND(N18&gt;=8,N18&lt;=11),N18,"")</f>
        <v/>
      </c>
      <c r="J21" s="75" t="s">
        <v>73</v>
      </c>
      <c r="K21" s="37" t="str">
        <f>IF(AND(N18&gt;=12,N18&lt;=15),N18,"")</f>
        <v/>
      </c>
      <c r="L21" s="80"/>
      <c r="M21" s="80"/>
      <c r="N21" s="42" t="str">
        <f>IF(E21&lt;&gt;"",E21,IF(G21&lt;&gt;"",G21,IF(I21&lt;&gt;"",I21,IF(K21&lt;&gt;"",K21,""))))</f>
        <v/>
      </c>
    </row>
    <row r="22" spans="1:16" ht="14.25" customHeight="1">
      <c r="A22" s="85"/>
      <c r="B22" s="85"/>
      <c r="C22" s="85"/>
      <c r="D22" s="86"/>
      <c r="E22" s="85"/>
      <c r="F22" s="87"/>
      <c r="G22" s="85"/>
      <c r="H22" s="87"/>
      <c r="I22" s="87"/>
      <c r="J22" s="130" t="s">
        <v>37</v>
      </c>
      <c r="K22" s="131"/>
      <c r="L22" s="73"/>
      <c r="M22" s="74"/>
      <c r="N22" s="88" t="str">
        <f>IF(OR(N11="",N14="",N17="",N21=""),"",ROUND(SUM(N11,N14,N17,N21),0))</f>
        <v/>
      </c>
    </row>
    <row r="23" spans="1:16">
      <c r="A23" s="89" t="s">
        <v>77</v>
      </c>
      <c r="B23" s="89" t="s">
        <v>76</v>
      </c>
      <c r="C23" s="85"/>
      <c r="D23" s="86"/>
      <c r="E23" s="85"/>
      <c r="F23" s="16"/>
      <c r="G23" s="85"/>
      <c r="H23" s="16"/>
      <c r="I23" s="87"/>
      <c r="J23" s="130" t="s">
        <v>51</v>
      </c>
      <c r="K23" s="130"/>
      <c r="L23" s="73"/>
      <c r="M23" s="74"/>
      <c r="N23" s="90" t="str">
        <f>IF(N22&lt;=2,1,IF(AND(N22&gt;=3,N22&lt;=4),2,IF(AND(N22&gt;=5,N22&lt;=8),3,IF(AND(N22&gt;=9,N22&lt;=12),4,IF(AND(N22&gt;=13,N22&lt;=16),5,IF(AND(N22&gt;=17,N22&lt;=21),6,IF(AND(N22&gt;=22,N22&lt;=26),7,IF(AND(N22&gt;=27,N22&lt;=31),8,IF(AND(N22&gt;=32,N22&lt;=36),9,IF(AND(N22&gt;=37,N22&lt;=42),10,IF(AND(N22&gt;=43,N22&lt;=48),11,IF(AND(N22&gt;=49,N22&lt;=54),12,IF(AND(N22&gt;=55,N22&lt;=61),13,IF(AND(N22&gt;=62,N22&lt;=68),14,IF(AND(N22&gt;=69,N22&lt;=75),15,"")))))))))))))))</f>
        <v/>
      </c>
    </row>
    <row r="24" spans="1:16">
      <c r="A24" s="54"/>
      <c r="B24" s="47"/>
      <c r="D24" s="1"/>
      <c r="F24" s="2"/>
      <c r="H24" s="2"/>
      <c r="J24" s="2"/>
    </row>
    <row r="25" spans="1:16">
      <c r="A25" s="17"/>
      <c r="B25" s="13"/>
      <c r="D25" s="4"/>
      <c r="E25" s="4"/>
      <c r="F25" s="4"/>
      <c r="G25" s="4"/>
      <c r="H25" s="4"/>
      <c r="I25" s="4"/>
      <c r="J25" s="4"/>
      <c r="K25" s="4"/>
      <c r="L25" s="4"/>
      <c r="M25" s="4"/>
      <c r="N25" s="4"/>
      <c r="O25" s="4"/>
      <c r="P25" s="4"/>
    </row>
    <row r="26" spans="1:16">
      <c r="A26" s="17"/>
      <c r="B26" s="4"/>
      <c r="D26" s="4"/>
      <c r="E26" s="4"/>
      <c r="F26" s="4"/>
      <c r="G26" s="4"/>
      <c r="H26" s="4"/>
      <c r="I26" s="4"/>
      <c r="J26" s="4"/>
      <c r="K26" s="4"/>
      <c r="L26" s="14"/>
      <c r="M26" s="4"/>
      <c r="N26" s="4"/>
      <c r="O26" s="4"/>
      <c r="P26" s="4"/>
    </row>
    <row r="27" spans="1:16">
      <c r="A27" s="17"/>
      <c r="D27" s="1"/>
      <c r="F27" s="2"/>
      <c r="H27" s="2"/>
      <c r="J27" s="2"/>
    </row>
    <row r="28" spans="1:16">
      <c r="A28" s="17"/>
    </row>
    <row r="29" spans="1:16">
      <c r="A29" s="17"/>
    </row>
    <row r="30" spans="1:16" ht="15" customHeight="1"/>
    <row r="31" spans="1:16" ht="84.75" customHeight="1"/>
  </sheetData>
  <mergeCells count="20">
    <mergeCell ref="A1:N3"/>
    <mergeCell ref="A5:A7"/>
    <mergeCell ref="B5:B7"/>
    <mergeCell ref="C5:C7"/>
    <mergeCell ref="D5:K5"/>
    <mergeCell ref="N5:N7"/>
    <mergeCell ref="D6:K6"/>
    <mergeCell ref="A8:A10"/>
    <mergeCell ref="B8:B9"/>
    <mergeCell ref="N8:N10"/>
    <mergeCell ref="A12:A13"/>
    <mergeCell ref="N12:N13"/>
    <mergeCell ref="J22:K22"/>
    <mergeCell ref="J23:K23"/>
    <mergeCell ref="A15:A16"/>
    <mergeCell ref="B15:B16"/>
    <mergeCell ref="N15:N16"/>
    <mergeCell ref="A18:A20"/>
    <mergeCell ref="B18:B20"/>
    <mergeCell ref="N18:N20"/>
  </mergeCells>
  <conditionalFormatting sqref="D11">
    <cfRule type="expression" dxfId="75" priority="16">
      <formula>$E$11&lt;&gt;""</formula>
    </cfRule>
    <cfRule type="expression" dxfId="74" priority="19">
      <formula>$N$8&lt;=4</formula>
    </cfRule>
  </conditionalFormatting>
  <conditionalFormatting sqref="F11">
    <cfRule type="expression" dxfId="73" priority="15">
      <formula>$G$11&lt;&gt;""</formula>
    </cfRule>
    <cfRule type="expression" dxfId="72" priority="18">
      <formula>"e($N$3&gt;=5;$N$3&lt;=9)"</formula>
    </cfRule>
  </conditionalFormatting>
  <conditionalFormatting sqref="H11">
    <cfRule type="expression" dxfId="71" priority="14">
      <formula>$I$11&lt;&gt;""</formula>
    </cfRule>
    <cfRule type="expression" dxfId="70" priority="17">
      <formula>AND(N8&gt;=10,N8&lt;=10)</formula>
    </cfRule>
  </conditionalFormatting>
  <conditionalFormatting sqref="J11">
    <cfRule type="expression" dxfId="69" priority="13">
      <formula>$K$11&lt;&gt;""</formula>
    </cfRule>
  </conditionalFormatting>
  <conditionalFormatting sqref="D14">
    <cfRule type="expression" dxfId="68" priority="12">
      <formula>$E$14&lt;&gt;""</formula>
    </cfRule>
  </conditionalFormatting>
  <conditionalFormatting sqref="F14">
    <cfRule type="expression" dxfId="67" priority="11">
      <formula>$G$14&lt;&gt;""</formula>
    </cfRule>
  </conditionalFormatting>
  <conditionalFormatting sqref="H14">
    <cfRule type="expression" dxfId="66" priority="10">
      <formula>$I$14&lt;&gt;""</formula>
    </cfRule>
  </conditionalFormatting>
  <conditionalFormatting sqref="J14">
    <cfRule type="expression" dxfId="65" priority="9">
      <formula>$K$14&lt;&gt;""</formula>
    </cfRule>
  </conditionalFormatting>
  <conditionalFormatting sqref="D17">
    <cfRule type="expression" dxfId="64" priority="8">
      <formula>$E$17&lt;&gt;""</formula>
    </cfRule>
  </conditionalFormatting>
  <conditionalFormatting sqref="F17">
    <cfRule type="expression" dxfId="63" priority="7">
      <formula>G17&lt;&gt;""</formula>
    </cfRule>
  </conditionalFormatting>
  <conditionalFormatting sqref="H17">
    <cfRule type="expression" dxfId="62" priority="6">
      <formula>$I$17&lt;&gt;""</formula>
    </cfRule>
  </conditionalFormatting>
  <conditionalFormatting sqref="J17">
    <cfRule type="expression" dxfId="61" priority="5">
      <formula>$K$17&lt;&gt;""</formula>
    </cfRule>
  </conditionalFormatting>
  <conditionalFormatting sqref="D21">
    <cfRule type="expression" dxfId="60" priority="4">
      <formula>$E$21&lt;&gt;""</formula>
    </cfRule>
  </conditionalFormatting>
  <conditionalFormatting sqref="F21">
    <cfRule type="expression" dxfId="59" priority="3">
      <formula>$G$21&lt;&gt;""</formula>
    </cfRule>
  </conditionalFormatting>
  <conditionalFormatting sqref="H21">
    <cfRule type="expression" dxfId="58" priority="2">
      <formula>$I$21&lt;&gt;""</formula>
    </cfRule>
  </conditionalFormatting>
  <conditionalFormatting sqref="J21">
    <cfRule type="expression" dxfId="57" priority="1">
      <formula>$K$21&lt;&gt;""</formula>
    </cfRule>
  </conditionalFormatting>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1" enableFormatConditionsCalculation="0"/>
  <dimension ref="A1:P31"/>
  <sheetViews>
    <sheetView showGridLines="0" workbookViewId="0">
      <selection activeCell="A5" sqref="A5:C20"/>
    </sheetView>
  </sheetViews>
  <sheetFormatPr baseColWidth="10" defaultColWidth="8.83203125" defaultRowHeight="14" outlineLevelCol="1" x14ac:dyDescent="0"/>
  <cols>
    <col min="1" max="1" width="28.33203125" style="7" customWidth="1"/>
    <col min="2" max="2" width="20.1640625" customWidth="1"/>
    <col min="3" max="3" width="26.1640625" style="7" bestFit="1" customWidth="1"/>
    <col min="4" max="4" width="16.33203125" customWidth="1"/>
    <col min="5" max="5" width="3.33203125" customWidth="1"/>
    <col min="6" max="6" width="12.6640625" customWidth="1"/>
    <col min="7" max="7" width="3.33203125" customWidth="1"/>
    <col min="8" max="8" width="17.1640625" customWidth="1"/>
    <col min="9" max="9" width="3.33203125" customWidth="1"/>
    <col min="10" max="10" width="13.1640625" customWidth="1"/>
    <col min="11" max="11" width="3.33203125" customWidth="1"/>
    <col min="12" max="12" width="6.6640625" hidden="1" customWidth="1" outlineLevel="1"/>
    <col min="13" max="13" width="4.5" hidden="1" customWidth="1" outlineLevel="1"/>
    <col min="14" max="14" width="11.5" bestFit="1" customWidth="1" collapsed="1"/>
    <col min="15" max="15" width="10" bestFit="1" customWidth="1"/>
    <col min="16" max="16" width="9.6640625" bestFit="1" customWidth="1"/>
  </cols>
  <sheetData>
    <row r="1" spans="1:16" ht="15" thickBot="1">
      <c r="A1" s="109" t="s">
        <v>74</v>
      </c>
      <c r="B1" s="109"/>
      <c r="C1" s="109"/>
      <c r="D1" s="109"/>
      <c r="E1" s="109"/>
      <c r="F1" s="109"/>
      <c r="G1" s="109"/>
      <c r="H1" s="109"/>
      <c r="I1" s="109"/>
      <c r="J1" s="109"/>
      <c r="K1" s="109"/>
      <c r="L1" s="109"/>
      <c r="M1" s="109"/>
      <c r="N1" s="109"/>
    </row>
    <row r="2" spans="1:16" ht="16" thickTop="1" thickBot="1">
      <c r="A2" s="109"/>
      <c r="B2" s="109"/>
      <c r="C2" s="109"/>
      <c r="D2" s="109"/>
      <c r="E2" s="109"/>
      <c r="F2" s="109"/>
      <c r="G2" s="109"/>
      <c r="H2" s="109"/>
      <c r="I2" s="109"/>
      <c r="J2" s="109"/>
      <c r="K2" s="109"/>
      <c r="L2" s="109"/>
      <c r="M2" s="109"/>
      <c r="N2" s="109"/>
    </row>
    <row r="3" spans="1:16" ht="15" thickTop="1">
      <c r="A3" s="110"/>
      <c r="B3" s="110"/>
      <c r="C3" s="110"/>
      <c r="D3" s="110"/>
      <c r="E3" s="110"/>
      <c r="F3" s="110"/>
      <c r="G3" s="110"/>
      <c r="H3" s="110"/>
      <c r="I3" s="110"/>
      <c r="J3" s="110"/>
      <c r="K3" s="110"/>
      <c r="L3" s="110"/>
      <c r="M3" s="110"/>
      <c r="N3" s="110"/>
    </row>
    <row r="4" spans="1:16" ht="20" thickBot="1">
      <c r="A4" s="22"/>
      <c r="B4" s="22"/>
      <c r="C4" s="22"/>
      <c r="D4" s="22"/>
      <c r="E4" s="22"/>
      <c r="F4" s="22"/>
      <c r="G4" s="22"/>
      <c r="H4" s="22"/>
      <c r="I4" s="22"/>
      <c r="J4" s="22"/>
      <c r="K4" s="22"/>
      <c r="L4" s="22"/>
      <c r="M4" s="22"/>
      <c r="N4" s="22"/>
      <c r="O4" s="23"/>
    </row>
    <row r="5" spans="1:16" ht="15" customHeight="1" thickTop="1">
      <c r="A5" s="129" t="s">
        <v>75</v>
      </c>
      <c r="B5" s="126" t="s">
        <v>94</v>
      </c>
      <c r="C5" s="107"/>
      <c r="D5" s="108" t="s">
        <v>0</v>
      </c>
      <c r="E5" s="108"/>
      <c r="F5" s="108"/>
      <c r="G5" s="108"/>
      <c r="H5" s="108"/>
      <c r="I5" s="108"/>
      <c r="J5" s="108"/>
      <c r="K5" s="108"/>
      <c r="L5" s="18" t="s">
        <v>61</v>
      </c>
      <c r="M5" s="18"/>
      <c r="N5" s="107" t="s">
        <v>61</v>
      </c>
    </row>
    <row r="6" spans="1:16">
      <c r="A6" s="127"/>
      <c r="B6" s="127"/>
      <c r="C6" s="107"/>
      <c r="D6" s="134" t="s">
        <v>1</v>
      </c>
      <c r="E6" s="135"/>
      <c r="F6" s="135"/>
      <c r="G6" s="135"/>
      <c r="H6" s="135"/>
      <c r="I6" s="135"/>
      <c r="J6" s="135"/>
      <c r="K6" s="136"/>
      <c r="L6" s="19"/>
      <c r="M6" s="19"/>
      <c r="N6" s="107"/>
      <c r="O6" s="3"/>
    </row>
    <row r="7" spans="1:16" ht="22.5" customHeight="1">
      <c r="A7" s="128"/>
      <c r="B7" s="128"/>
      <c r="C7" s="108"/>
      <c r="D7" s="63" t="s">
        <v>2</v>
      </c>
      <c r="E7" s="64"/>
      <c r="F7" s="65" t="s">
        <v>3</v>
      </c>
      <c r="G7" s="64"/>
      <c r="H7" s="65" t="s">
        <v>4</v>
      </c>
      <c r="I7" s="64"/>
      <c r="J7" s="65" t="s">
        <v>5</v>
      </c>
      <c r="K7" s="64"/>
      <c r="L7" s="66" t="s">
        <v>69</v>
      </c>
      <c r="M7" s="66" t="s">
        <v>31</v>
      </c>
      <c r="N7" s="108"/>
    </row>
    <row r="8" spans="1:16" ht="40" customHeight="1">
      <c r="A8" s="123" t="s">
        <v>6</v>
      </c>
      <c r="B8" s="124" t="s">
        <v>91</v>
      </c>
      <c r="C8" s="34" t="s">
        <v>7</v>
      </c>
      <c r="D8" s="61" t="s">
        <v>19</v>
      </c>
      <c r="E8" s="67"/>
      <c r="F8" s="61" t="s">
        <v>20</v>
      </c>
      <c r="G8" s="68"/>
      <c r="H8" s="61" t="s">
        <v>21</v>
      </c>
      <c r="I8" s="68"/>
      <c r="J8" s="61" t="s">
        <v>22</v>
      </c>
      <c r="K8" s="68"/>
      <c r="L8" s="69" t="str">
        <f>IF(AND(K8&lt;&gt;"",K9&lt;&gt;"",K10&lt;&gt;""),18,IF($E8&lt;&gt;"",2,IF($G8&lt;&gt;"",7,IF($I8&lt;&gt;"",12,IF($K8&lt;&gt;"",17,"")))))</f>
        <v/>
      </c>
      <c r="M8" s="70" t="str">
        <f>IF(L8&lt;=4,4,IF(AND(L8&gt;=5,L8&lt;=9),4,IF(AND(L8&gt;=10,L8&lt;=14),4,IF(AND(L8&gt;=15,L8&lt;=18),3,""))))</f>
        <v/>
      </c>
      <c r="N8" s="132" t="str">
        <f>IF(OR(L8="",M8="",L9="",M9="",L10="",M10=""),"",ROUND((L8*M8+L9*M9+L10*M10)/(M8+M9+M10),0))</f>
        <v/>
      </c>
      <c r="P8" s="5" t="e">
        <f>N11/MID(J11,8,2)</f>
        <v>#VALUE!</v>
      </c>
    </row>
    <row r="9" spans="1:16" ht="28.5" customHeight="1">
      <c r="A9" s="123"/>
      <c r="B9" s="125"/>
      <c r="C9" s="34" t="s">
        <v>8</v>
      </c>
      <c r="D9" s="61" t="s">
        <v>23</v>
      </c>
      <c r="E9" s="71"/>
      <c r="F9" s="61" t="s">
        <v>24</v>
      </c>
      <c r="G9" s="72"/>
      <c r="H9" s="61" t="s">
        <v>25</v>
      </c>
      <c r="I9" s="72"/>
      <c r="J9" s="61" t="s">
        <v>26</v>
      </c>
      <c r="K9" s="72"/>
      <c r="L9" s="69" t="str">
        <f>IF(AND(K8&lt;&gt;"",K9&lt;&gt;"",K10&lt;&gt;""),18,IF($E9&lt;&gt;"",2,IF($G9&lt;&gt;"",7,IF($I9&lt;&gt;"",12,IF($K9&lt;&gt;"",17,"")))))</f>
        <v/>
      </c>
      <c r="M9" s="70" t="str">
        <f t="shared" ref="M9:M10" si="0">IF(L9&lt;=4,4,IF(AND(L9&gt;=5,L9&lt;=9),4,IF(AND(L9&gt;=10,L9&lt;=14),4,IF(AND(L9&gt;=15,L9&lt;=18),3,""))))</f>
        <v/>
      </c>
      <c r="N9" s="132"/>
    </row>
    <row r="10" spans="1:16" ht="35.25" customHeight="1">
      <c r="A10" s="123"/>
      <c r="B10" s="91" t="s">
        <v>92</v>
      </c>
      <c r="C10" s="34" t="s">
        <v>9</v>
      </c>
      <c r="D10" s="61" t="s">
        <v>28</v>
      </c>
      <c r="E10" s="71"/>
      <c r="F10" s="61" t="s">
        <v>27</v>
      </c>
      <c r="G10" s="72"/>
      <c r="H10" s="61" t="s">
        <v>29</v>
      </c>
      <c r="I10" s="72"/>
      <c r="J10" s="61" t="s">
        <v>30</v>
      </c>
      <c r="K10" s="72"/>
      <c r="L10" s="69" t="str">
        <f>IF(AND(K8&lt;&gt;"",K9&lt;&gt;"",K10&lt;&gt;""),18,IF($E10&lt;&gt;"",2,IF($G10&lt;&gt;"",7,IF($I10&lt;&gt;"",12,IF($K10&lt;&gt;"",17,"")))))</f>
        <v/>
      </c>
      <c r="M10" s="70" t="str">
        <f t="shared" si="0"/>
        <v/>
      </c>
      <c r="N10" s="133"/>
    </row>
    <row r="11" spans="1:16" ht="23.25" customHeight="1">
      <c r="A11" s="15"/>
      <c r="B11" s="8"/>
      <c r="C11" s="9"/>
      <c r="D11" s="75" t="s">
        <v>62</v>
      </c>
      <c r="E11" s="36" t="str">
        <f>IF(N8&lt;=4,N8,"")</f>
        <v/>
      </c>
      <c r="F11" s="76" t="s">
        <v>63</v>
      </c>
      <c r="G11" s="37" t="str">
        <f>IF(AND(N8&gt;=5,N8&lt;=9),N8,"")</f>
        <v/>
      </c>
      <c r="H11" s="75" t="s">
        <v>64</v>
      </c>
      <c r="I11" s="37" t="str">
        <f>IF(AND(N8&gt;=10,N8&lt;=14),N8,"")</f>
        <v/>
      </c>
      <c r="J11" s="75" t="s">
        <v>65</v>
      </c>
      <c r="K11" s="37" t="str">
        <f>IF(AND(N8&gt;=15,N8&lt;=18),N8,"")</f>
        <v/>
      </c>
      <c r="L11" s="77"/>
      <c r="M11" s="77"/>
      <c r="N11" s="42" t="str">
        <f>IF(E11&lt;&gt;"",E11,IF(G11&lt;&gt;"",G11,IF(I11&lt;&gt;"",I11,IF(K11&lt;&gt;"",K11,""))))</f>
        <v/>
      </c>
    </row>
    <row r="12" spans="1:16" ht="32.25" customHeight="1">
      <c r="A12" s="121" t="s">
        <v>17</v>
      </c>
      <c r="B12" s="92" t="s">
        <v>95</v>
      </c>
      <c r="C12" s="34" t="s">
        <v>10</v>
      </c>
      <c r="D12" s="61" t="s">
        <v>32</v>
      </c>
      <c r="E12" s="71"/>
      <c r="F12" s="61" t="s">
        <v>20</v>
      </c>
      <c r="G12" s="72"/>
      <c r="H12" s="61" t="s">
        <v>21</v>
      </c>
      <c r="I12" s="72"/>
      <c r="J12" s="61" t="s">
        <v>33</v>
      </c>
      <c r="K12" s="72"/>
      <c r="L12" s="69" t="str">
        <f>IF(AND(K12&lt;&gt;"",K13&lt;&gt;""),21,IF($E12&lt;&gt;"",2,IF($G12&lt;&gt;"",7.5,IF($I12&lt;&gt;"",13.5,IF($K12&lt;&gt;"",19,"")))))</f>
        <v/>
      </c>
      <c r="M12" s="70" t="str">
        <f>IF(L12&lt;=4,4,IF(AND(L12&gt;=5,L12&lt;=10),5,IF(AND(L12&gt;=11,L12&lt;=16),5,IF(AND(L12&gt;=17,L12&lt;=21),4,""))))</f>
        <v/>
      </c>
      <c r="N12" s="132" t="str">
        <f>IF(OR(L12="",M12="",L13="",M13=""),"",ROUND((L12*M12+L13*M13)/(M12+M13),0))</f>
        <v/>
      </c>
      <c r="P12" s="5" t="e">
        <f>N14/MID(J14,8,2)</f>
        <v>#VALUE!</v>
      </c>
    </row>
    <row r="13" spans="1:16" ht="32.25" customHeight="1">
      <c r="A13" s="122"/>
      <c r="B13" s="93" t="s">
        <v>96</v>
      </c>
      <c r="C13" s="62" t="s">
        <v>11</v>
      </c>
      <c r="D13" s="61" t="s">
        <v>28</v>
      </c>
      <c r="E13" s="78"/>
      <c r="F13" s="61" t="s">
        <v>36</v>
      </c>
      <c r="G13" s="79"/>
      <c r="H13" s="61" t="s">
        <v>35</v>
      </c>
      <c r="I13" s="79"/>
      <c r="J13" s="61" t="s">
        <v>34</v>
      </c>
      <c r="K13" s="79"/>
      <c r="L13" s="69" t="str">
        <f>IF(AND(K12&lt;&gt;"",K13&lt;&gt;""),21,IF($E13&lt;&gt;"",2,IF($G13&lt;&gt;"",7.5,IF($I13&lt;&gt;"",13.5,IF($K13&lt;&gt;"",19,"")))))</f>
        <v/>
      </c>
      <c r="M13" s="70" t="str">
        <f>IF(L13&lt;=4,4,IF(AND(L13&gt;=5,L13&lt;=10),5,IF(AND(L13&gt;=11,L13&lt;=16),5,IF(AND(L13&gt;=17,L13&lt;=21),4,""))))</f>
        <v/>
      </c>
      <c r="N13" s="133"/>
    </row>
    <row r="14" spans="1:16" ht="19.5" customHeight="1">
      <c r="A14" s="15"/>
      <c r="B14" s="8"/>
      <c r="C14" s="9"/>
      <c r="D14" s="75" t="s">
        <v>62</v>
      </c>
      <c r="E14" s="37" t="str">
        <f>IF(N12&lt;=4,N12,"")</f>
        <v/>
      </c>
      <c r="F14" s="75" t="s">
        <v>66</v>
      </c>
      <c r="G14" s="37" t="str">
        <f>IF(AND(N12&gt;=5,N12&lt;=10),N12,"")</f>
        <v/>
      </c>
      <c r="H14" s="75" t="s">
        <v>67</v>
      </c>
      <c r="I14" s="37" t="str">
        <f>IF(AND(N12&gt;=11,N12&lt;=16),N12,"")</f>
        <v/>
      </c>
      <c r="J14" s="75" t="s">
        <v>68</v>
      </c>
      <c r="K14" s="37" t="str">
        <f>IF(AND(N12&gt;=17,N12&lt;=21),N12,"")</f>
        <v/>
      </c>
      <c r="L14" s="80"/>
      <c r="M14" s="80"/>
      <c r="N14" s="42" t="str">
        <f>IF(E14&lt;&gt;"",E14,IF(G14&lt;&gt;"",G14,IF(I14&lt;&gt;"",I14,IF(K14&lt;&gt;"",K14,""))))</f>
        <v/>
      </c>
    </row>
    <row r="15" spans="1:16" ht="40" customHeight="1">
      <c r="A15" s="124" t="s">
        <v>90</v>
      </c>
      <c r="B15" s="124" t="s">
        <v>93</v>
      </c>
      <c r="C15" s="62" t="s">
        <v>12</v>
      </c>
      <c r="D15" s="61" t="s">
        <v>32</v>
      </c>
      <c r="E15" s="81"/>
      <c r="F15" s="61" t="s">
        <v>20</v>
      </c>
      <c r="G15" s="82"/>
      <c r="H15" s="61" t="s">
        <v>52</v>
      </c>
      <c r="I15" s="82"/>
      <c r="J15" s="61" t="s">
        <v>33</v>
      </c>
      <c r="K15" s="82"/>
      <c r="L15" s="69" t="str">
        <f>IF(AND(K15&lt;&gt;"",K16&lt;&gt;""),21,IF($E15&lt;&gt;"",2,IF($G15&lt;&gt;"",7.5,IF($I15&lt;&gt;"",13.5,IF($K15&lt;&gt;"",19,"")))))</f>
        <v/>
      </c>
      <c r="M15" s="70" t="str">
        <f>IF(L15&lt;=4,4,IF(AND(L15&gt;=5,L15&lt;=10),5,IF(AND(L15&gt;=11,L15&lt;=16),5,IF(AND(L15&gt;=17,L15&lt;=21),4,""))))</f>
        <v/>
      </c>
      <c r="N15" s="132" t="str">
        <f>IF(OR(L15="",M15="",L16="",M16=""),"",ROUND((L15*M15+L16*M16)/(M15+M16),0))</f>
        <v/>
      </c>
      <c r="P15" s="5" t="e">
        <f>N17/MID(J17,8,2)</f>
        <v>#VALUE!</v>
      </c>
    </row>
    <row r="16" spans="1:16" ht="33" customHeight="1">
      <c r="A16" s="125"/>
      <c r="B16" s="125"/>
      <c r="C16" s="34" t="s">
        <v>13</v>
      </c>
      <c r="D16" s="61" t="s">
        <v>28</v>
      </c>
      <c r="E16" s="78"/>
      <c r="F16" s="61" t="s">
        <v>36</v>
      </c>
      <c r="G16" s="79"/>
      <c r="H16" s="61" t="s">
        <v>53</v>
      </c>
      <c r="I16" s="79"/>
      <c r="J16" s="61" t="s">
        <v>34</v>
      </c>
      <c r="K16" s="79"/>
      <c r="L16" s="69" t="str">
        <f>IF(AND(K15&lt;&gt;"",K16&lt;&gt;""),21,IF($E16&lt;&gt;"",2,IF($G16&lt;&gt;"",7.5,IF($I16&lt;&gt;"",13.5,IF($K16&lt;&gt;"",19,"")))))</f>
        <v/>
      </c>
      <c r="M16" s="70" t="str">
        <f>IF(L16&lt;=4,4,IF(AND(L16&gt;=5,L16&lt;=10),5,IF(AND(L16&gt;=11,L16&lt;=16),5,IF(AND(L16&gt;=17,L16&lt;=21),4,""))))</f>
        <v/>
      </c>
      <c r="N16" s="133"/>
    </row>
    <row r="17" spans="1:16" ht="18.75" customHeight="1">
      <c r="A17" s="15"/>
      <c r="B17" s="8"/>
      <c r="C17" s="9"/>
      <c r="D17" s="75" t="s">
        <v>62</v>
      </c>
      <c r="E17" s="37" t="str">
        <f>IF(N15&lt;=4,N15,"")</f>
        <v/>
      </c>
      <c r="F17" s="75" t="s">
        <v>66</v>
      </c>
      <c r="G17" s="37" t="str">
        <f>IF(AND(N15&gt;=5,N15&lt;=10),N15,"")</f>
        <v/>
      </c>
      <c r="H17" s="75" t="s">
        <v>67</v>
      </c>
      <c r="I17" s="37" t="str">
        <f>IF(AND(N15&gt;=11,N15&lt;=16),N15,"")</f>
        <v/>
      </c>
      <c r="J17" s="75" t="s">
        <v>68</v>
      </c>
      <c r="K17" s="37" t="str">
        <f>IF(AND(N15&gt;=17,N15&lt;=21),N15,"")</f>
        <v/>
      </c>
      <c r="L17" s="80" t="str">
        <f t="shared" ref="L17" si="1">IF($E17&lt;&gt;"",2,IF($G17&lt;&gt;"",8,IF($I17&lt;&gt;"",13,IF($K17&lt;&gt;"",18,""))))</f>
        <v/>
      </c>
      <c r="M17" s="80" t="str">
        <f t="shared" ref="M17" si="2">IF(L17&lt;=4,4,IF(AND(L17&gt;=5,L17&lt;=10),5,IF(AND(L17&gt;=10,L17&lt;=16),5,IF(AND(L17&gt;=17,L17&lt;=21),4,""))))</f>
        <v/>
      </c>
      <c r="N17" s="42" t="str">
        <f>IF(E17&lt;&gt;"",E17,IF(G17&lt;&gt;"",G17,IF(I17&lt;&gt;"",I17,IF(K17&lt;&gt;"",K17,""))))</f>
        <v/>
      </c>
    </row>
    <row r="18" spans="1:16" ht="28.5" customHeight="1">
      <c r="A18" s="118" t="s">
        <v>18</v>
      </c>
      <c r="B18" s="123"/>
      <c r="C18" s="34" t="s">
        <v>14</v>
      </c>
      <c r="D18" s="61" t="s">
        <v>32</v>
      </c>
      <c r="E18" s="81"/>
      <c r="F18" s="61" t="s">
        <v>20</v>
      </c>
      <c r="G18" s="82"/>
      <c r="H18" s="61" t="s">
        <v>52</v>
      </c>
      <c r="I18" s="82"/>
      <c r="J18" s="61" t="s">
        <v>33</v>
      </c>
      <c r="K18" s="82"/>
      <c r="L18" s="69" t="str">
        <f>IF(AND($K$18&lt;&gt;"",$K$19&lt;&gt;"",$K$20&lt;&gt;""),15,IF($E18&lt;&gt;"",1.5,IF($G18&lt;&gt;"",5.5,IF($I18&lt;&gt;"",9.5,IF($K18&lt;&gt;"",14,"")))))</f>
        <v/>
      </c>
      <c r="M18" s="70" t="str">
        <f>IF(L18&lt;=3,3,IF(AND(L18&gt;=4,L18&lt;=7),3,IF(AND(L18&gt;=8,L18&lt;=11),3,IF(AND(L18&gt;=12,L18&lt;=15),3,""))))</f>
        <v/>
      </c>
      <c r="N18" s="132" t="str">
        <f>IF(OR(L18="",M18="",L19="",M19="",L20="",M20=""),"",ROUND((L18*M18+L19*M19+L20*M20)/(M18+M19+M20),0))</f>
        <v/>
      </c>
      <c r="P18" s="5" t="e">
        <f>N21/MID(J21,8,2)</f>
        <v>#VALUE!</v>
      </c>
    </row>
    <row r="19" spans="1:16" ht="28">
      <c r="A19" s="119"/>
      <c r="B19" s="123"/>
      <c r="C19" s="34" t="s">
        <v>15</v>
      </c>
      <c r="D19" s="61" t="s">
        <v>54</v>
      </c>
      <c r="E19" s="71"/>
      <c r="F19" s="61" t="s">
        <v>27</v>
      </c>
      <c r="G19" s="72"/>
      <c r="H19" s="61" t="s">
        <v>30</v>
      </c>
      <c r="I19" s="72"/>
      <c r="J19" s="61" t="s">
        <v>30</v>
      </c>
      <c r="K19" s="72"/>
      <c r="L19" s="69" t="str">
        <f t="shared" ref="L19:L20" si="3">IF(AND($K$18&lt;&gt;"",$K$19&lt;&gt;"",$K$20&lt;&gt;""),15,IF($E19&lt;&gt;"",1.5,IF($G19&lt;&gt;"",5.5,IF($I19&lt;&gt;"",9.5,IF($K19&lt;&gt;"",14,"")))))</f>
        <v/>
      </c>
      <c r="M19" s="70" t="str">
        <f t="shared" ref="M19:M20" si="4">IF(L19&lt;=3,3,IF(AND(L19&gt;=4,L19&lt;=7),3,IF(AND(L19&gt;=8,L19&lt;=11),3,IF(AND(L19&gt;=12,L19&lt;=15),3,""))))</f>
        <v/>
      </c>
      <c r="N19" s="132"/>
    </row>
    <row r="20" spans="1:16" ht="26" customHeight="1">
      <c r="A20" s="120"/>
      <c r="B20" s="123"/>
      <c r="C20" s="62" t="s">
        <v>16</v>
      </c>
      <c r="D20" s="61" t="s">
        <v>28</v>
      </c>
      <c r="E20" s="78"/>
      <c r="F20" s="61" t="s">
        <v>20</v>
      </c>
      <c r="G20" s="79"/>
      <c r="H20" s="61" t="s">
        <v>55</v>
      </c>
      <c r="I20" s="79"/>
      <c r="J20" s="61" t="s">
        <v>56</v>
      </c>
      <c r="K20" s="79"/>
      <c r="L20" s="69" t="str">
        <f t="shared" si="3"/>
        <v/>
      </c>
      <c r="M20" s="70" t="str">
        <f t="shared" si="4"/>
        <v/>
      </c>
      <c r="N20" s="133"/>
    </row>
    <row r="21" spans="1:16">
      <c r="A21" s="83"/>
      <c r="B21" s="83"/>
      <c r="C21" s="83"/>
      <c r="D21" s="84" t="s">
        <v>70</v>
      </c>
      <c r="E21" s="37" t="str">
        <f>IF(N18&lt;=3,N18,"")</f>
        <v/>
      </c>
      <c r="F21" s="75" t="s">
        <v>71</v>
      </c>
      <c r="G21" s="37" t="str">
        <f>IF(AND(N18&gt;=4,N18&lt;=7),N18,"")</f>
        <v/>
      </c>
      <c r="H21" s="75" t="s">
        <v>72</v>
      </c>
      <c r="I21" s="37" t="str">
        <f>IF(AND(N18&gt;=8,N18&lt;=11),N18,"")</f>
        <v/>
      </c>
      <c r="J21" s="75" t="s">
        <v>73</v>
      </c>
      <c r="K21" s="37" t="str">
        <f>IF(AND(N18&gt;=12,N18&lt;=15),N18,"")</f>
        <v/>
      </c>
      <c r="L21" s="80"/>
      <c r="M21" s="80"/>
      <c r="N21" s="42" t="str">
        <f>IF(E21&lt;&gt;"",E21,IF(G21&lt;&gt;"",G21,IF(I21&lt;&gt;"",I21,IF(K21&lt;&gt;"",K21,""))))</f>
        <v/>
      </c>
    </row>
    <row r="22" spans="1:16" ht="14.25" customHeight="1">
      <c r="A22" s="85"/>
      <c r="B22" s="85"/>
      <c r="C22" s="85"/>
      <c r="D22" s="86"/>
      <c r="E22" s="85"/>
      <c r="F22" s="87"/>
      <c r="G22" s="85"/>
      <c r="H22" s="87"/>
      <c r="I22" s="87"/>
      <c r="J22" s="130" t="s">
        <v>37</v>
      </c>
      <c r="K22" s="131"/>
      <c r="L22" s="73"/>
      <c r="M22" s="74"/>
      <c r="N22" s="88" t="str">
        <f>IF(OR(N11="",N14="",N17="",N21=""),"",ROUND(SUM(N11,N14,N17,N21),0))</f>
        <v/>
      </c>
    </row>
    <row r="23" spans="1:16">
      <c r="A23" s="89" t="s">
        <v>77</v>
      </c>
      <c r="B23" s="89" t="s">
        <v>76</v>
      </c>
      <c r="C23" s="85"/>
      <c r="D23" s="86"/>
      <c r="E23" s="85"/>
      <c r="F23" s="16"/>
      <c r="G23" s="85"/>
      <c r="H23" s="16"/>
      <c r="I23" s="87"/>
      <c r="J23" s="130" t="s">
        <v>51</v>
      </c>
      <c r="K23" s="130"/>
      <c r="L23" s="73"/>
      <c r="M23" s="74"/>
      <c r="N23" s="90" t="str">
        <f>IF(N22&lt;=2,1,IF(AND(N22&gt;=3,N22&lt;=4),2,IF(AND(N22&gt;=5,N22&lt;=8),3,IF(AND(N22&gt;=9,N22&lt;=12),4,IF(AND(N22&gt;=13,N22&lt;=16),5,IF(AND(N22&gt;=17,N22&lt;=21),6,IF(AND(N22&gt;=22,N22&lt;=26),7,IF(AND(N22&gt;=27,N22&lt;=31),8,IF(AND(N22&gt;=32,N22&lt;=36),9,IF(AND(N22&gt;=37,N22&lt;=42),10,IF(AND(N22&gt;=43,N22&lt;=48),11,IF(AND(N22&gt;=49,N22&lt;=54),12,IF(AND(N22&gt;=55,N22&lt;=61),13,IF(AND(N22&gt;=62,N22&lt;=68),14,IF(AND(N22&gt;=69,N22&lt;=75),15,"")))))))))))))))</f>
        <v/>
      </c>
    </row>
    <row r="24" spans="1:16">
      <c r="A24" s="54"/>
      <c r="B24" s="47"/>
      <c r="D24" s="1"/>
      <c r="F24" s="2"/>
      <c r="H24" s="2"/>
      <c r="J24" s="2"/>
    </row>
    <row r="25" spans="1:16">
      <c r="A25" s="17"/>
      <c r="B25" s="13"/>
      <c r="D25" s="4"/>
      <c r="E25" s="4"/>
      <c r="F25" s="4"/>
      <c r="G25" s="4"/>
      <c r="H25" s="4"/>
      <c r="I25" s="57"/>
      <c r="J25" s="4"/>
      <c r="K25" s="4"/>
      <c r="L25" s="4"/>
      <c r="M25" s="4"/>
      <c r="N25" s="4"/>
      <c r="O25" s="4"/>
      <c r="P25" s="4"/>
    </row>
    <row r="26" spans="1:16">
      <c r="A26" s="17"/>
      <c r="B26" s="4"/>
      <c r="D26" s="4"/>
      <c r="E26" s="4"/>
      <c r="F26" s="4"/>
      <c r="G26" s="4"/>
      <c r="H26" s="4"/>
      <c r="I26" s="4"/>
      <c r="J26" s="4"/>
      <c r="K26" s="4"/>
      <c r="L26" s="14"/>
      <c r="M26" s="4"/>
      <c r="N26" s="4"/>
      <c r="O26" s="4"/>
      <c r="P26" s="4"/>
    </row>
    <row r="27" spans="1:16">
      <c r="A27" s="17"/>
      <c r="D27" s="1"/>
      <c r="F27" s="2"/>
      <c r="H27" s="2"/>
      <c r="J27" s="2"/>
    </row>
    <row r="28" spans="1:16">
      <c r="A28" s="17"/>
    </row>
    <row r="29" spans="1:16">
      <c r="A29" s="17"/>
    </row>
    <row r="30" spans="1:16" ht="15" customHeight="1"/>
    <row r="31" spans="1:16" ht="84.75" customHeight="1"/>
  </sheetData>
  <mergeCells count="20">
    <mergeCell ref="A1:N3"/>
    <mergeCell ref="A5:A7"/>
    <mergeCell ref="B5:B7"/>
    <mergeCell ref="C5:C7"/>
    <mergeCell ref="D5:K5"/>
    <mergeCell ref="N5:N7"/>
    <mergeCell ref="D6:K6"/>
    <mergeCell ref="A8:A10"/>
    <mergeCell ref="B8:B9"/>
    <mergeCell ref="N8:N10"/>
    <mergeCell ref="A12:A13"/>
    <mergeCell ref="N12:N13"/>
    <mergeCell ref="J22:K22"/>
    <mergeCell ref="J23:K23"/>
    <mergeCell ref="A15:A16"/>
    <mergeCell ref="B15:B16"/>
    <mergeCell ref="N15:N16"/>
    <mergeCell ref="A18:A20"/>
    <mergeCell ref="B18:B20"/>
    <mergeCell ref="N18:N20"/>
  </mergeCells>
  <conditionalFormatting sqref="D11">
    <cfRule type="expression" dxfId="56" priority="16">
      <formula>$E$11&lt;&gt;""</formula>
    </cfRule>
    <cfRule type="expression" dxfId="55" priority="19">
      <formula>$N$8&lt;=4</formula>
    </cfRule>
  </conditionalFormatting>
  <conditionalFormatting sqref="F11">
    <cfRule type="expression" dxfId="54" priority="15">
      <formula>$G$11&lt;&gt;""</formula>
    </cfRule>
    <cfRule type="expression" dxfId="53" priority="18">
      <formula>"e($N$3&gt;=5;$N$3&lt;=9)"</formula>
    </cfRule>
  </conditionalFormatting>
  <conditionalFormatting sqref="H11">
    <cfRule type="expression" dxfId="52" priority="14">
      <formula>$I$11&lt;&gt;""</formula>
    </cfRule>
    <cfRule type="expression" dxfId="51" priority="17">
      <formula>AND(N8&gt;=10,N8&lt;=10)</formula>
    </cfRule>
  </conditionalFormatting>
  <conditionalFormatting sqref="J11">
    <cfRule type="expression" dxfId="50" priority="13">
      <formula>$K$11&lt;&gt;""</formula>
    </cfRule>
  </conditionalFormatting>
  <conditionalFormatting sqref="D14">
    <cfRule type="expression" dxfId="49" priority="12">
      <formula>$E$14&lt;&gt;""</formula>
    </cfRule>
  </conditionalFormatting>
  <conditionalFormatting sqref="F14">
    <cfRule type="expression" dxfId="48" priority="11">
      <formula>$G$14&lt;&gt;""</formula>
    </cfRule>
  </conditionalFormatting>
  <conditionalFormatting sqref="H14">
    <cfRule type="expression" dxfId="47" priority="10">
      <formula>$I$14&lt;&gt;""</formula>
    </cfRule>
  </conditionalFormatting>
  <conditionalFormatting sqref="J14">
    <cfRule type="expression" dxfId="46" priority="9">
      <formula>$K$14&lt;&gt;""</formula>
    </cfRule>
  </conditionalFormatting>
  <conditionalFormatting sqref="D17">
    <cfRule type="expression" dxfId="45" priority="8">
      <formula>$E$17&lt;&gt;""</formula>
    </cfRule>
  </conditionalFormatting>
  <conditionalFormatting sqref="F17">
    <cfRule type="expression" dxfId="44" priority="7">
      <formula>G17&lt;&gt;""</formula>
    </cfRule>
  </conditionalFormatting>
  <conditionalFormatting sqref="H17">
    <cfRule type="expression" dxfId="43" priority="6">
      <formula>$I$17&lt;&gt;""</formula>
    </cfRule>
  </conditionalFormatting>
  <conditionalFormatting sqref="J17">
    <cfRule type="expression" dxfId="42" priority="5">
      <formula>$K$17&lt;&gt;""</formula>
    </cfRule>
  </conditionalFormatting>
  <conditionalFormatting sqref="D21">
    <cfRule type="expression" dxfId="41" priority="4">
      <formula>$E$21&lt;&gt;""</formula>
    </cfRule>
  </conditionalFormatting>
  <conditionalFormatting sqref="F21">
    <cfRule type="expression" dxfId="40" priority="3">
      <formula>$G$21&lt;&gt;""</formula>
    </cfRule>
  </conditionalFormatting>
  <conditionalFormatting sqref="H21">
    <cfRule type="expression" dxfId="39" priority="2">
      <formula>$I$21&lt;&gt;""</formula>
    </cfRule>
  </conditionalFormatting>
  <conditionalFormatting sqref="J21">
    <cfRule type="expression" dxfId="38" priority="1">
      <formula>$K$21&lt;&gt;""</formula>
    </cfRule>
  </conditionalFormatting>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2" enableFormatConditionsCalculation="0"/>
  <dimension ref="A1:P31"/>
  <sheetViews>
    <sheetView showGridLines="0" workbookViewId="0">
      <selection activeCell="O31" sqref="O31"/>
    </sheetView>
  </sheetViews>
  <sheetFormatPr baseColWidth="10" defaultColWidth="8.83203125" defaultRowHeight="14" outlineLevelCol="1" x14ac:dyDescent="0"/>
  <cols>
    <col min="1" max="1" width="28.33203125" style="7" customWidth="1"/>
    <col min="2" max="2" width="20.1640625" customWidth="1"/>
    <col min="3" max="3" width="26.1640625" style="7" bestFit="1" customWidth="1"/>
    <col min="4" max="4" width="16.33203125" customWidth="1"/>
    <col min="5" max="5" width="3.33203125" customWidth="1"/>
    <col min="6" max="6" width="12.6640625" customWidth="1"/>
    <col min="7" max="7" width="3.33203125" customWidth="1"/>
    <col min="8" max="8" width="17.1640625" customWidth="1"/>
    <col min="9" max="9" width="3.33203125" customWidth="1"/>
    <col min="10" max="10" width="13.1640625" customWidth="1"/>
    <col min="11" max="11" width="3.33203125" customWidth="1"/>
    <col min="12" max="12" width="6.6640625" hidden="1" customWidth="1" outlineLevel="1"/>
    <col min="13" max="13" width="4.5" hidden="1" customWidth="1" outlineLevel="1"/>
    <col min="14" max="14" width="11.5" bestFit="1" customWidth="1" collapsed="1"/>
    <col min="15" max="15" width="10" bestFit="1" customWidth="1"/>
    <col min="16" max="16" width="9.6640625" bestFit="1" customWidth="1"/>
  </cols>
  <sheetData>
    <row r="1" spans="1:16" ht="15" thickBot="1">
      <c r="A1" s="109" t="s">
        <v>74</v>
      </c>
      <c r="B1" s="109"/>
      <c r="C1" s="109"/>
      <c r="D1" s="109"/>
      <c r="E1" s="109"/>
      <c r="F1" s="109"/>
      <c r="G1" s="109"/>
      <c r="H1" s="109"/>
      <c r="I1" s="109"/>
      <c r="J1" s="109"/>
      <c r="K1" s="109"/>
      <c r="L1" s="109"/>
      <c r="M1" s="109"/>
      <c r="N1" s="109"/>
    </row>
    <row r="2" spans="1:16" ht="16" thickTop="1" thickBot="1">
      <c r="A2" s="109"/>
      <c r="B2" s="109"/>
      <c r="C2" s="109"/>
      <c r="D2" s="109"/>
      <c r="E2" s="109"/>
      <c r="F2" s="109"/>
      <c r="G2" s="109"/>
      <c r="H2" s="109"/>
      <c r="I2" s="109"/>
      <c r="J2" s="109"/>
      <c r="K2" s="109"/>
      <c r="L2" s="109"/>
      <c r="M2" s="109"/>
      <c r="N2" s="109"/>
    </row>
    <row r="3" spans="1:16" ht="15" thickTop="1">
      <c r="A3" s="110"/>
      <c r="B3" s="110"/>
      <c r="C3" s="110"/>
      <c r="D3" s="110"/>
      <c r="E3" s="110"/>
      <c r="F3" s="110"/>
      <c r="G3" s="110"/>
      <c r="H3" s="110"/>
      <c r="I3" s="110"/>
      <c r="J3" s="110"/>
      <c r="K3" s="110"/>
      <c r="L3" s="110"/>
      <c r="M3" s="110"/>
      <c r="N3" s="110"/>
    </row>
    <row r="4" spans="1:16" ht="20" thickBot="1">
      <c r="A4" s="22"/>
      <c r="B4" s="22"/>
      <c r="C4" s="22"/>
      <c r="D4" s="22"/>
      <c r="E4" s="22"/>
      <c r="F4" s="22"/>
      <c r="G4" s="22"/>
      <c r="H4" s="22"/>
      <c r="I4" s="22"/>
      <c r="J4" s="22"/>
      <c r="K4" s="22"/>
      <c r="L4" s="22"/>
      <c r="M4" s="22"/>
      <c r="N4" s="22"/>
      <c r="O4" s="23"/>
    </row>
    <row r="5" spans="1:16" ht="15" customHeight="1" thickTop="1">
      <c r="A5" s="129" t="s">
        <v>75</v>
      </c>
      <c r="B5" s="126" t="s">
        <v>94</v>
      </c>
      <c r="C5" s="107"/>
      <c r="D5" s="108" t="s">
        <v>0</v>
      </c>
      <c r="E5" s="108"/>
      <c r="F5" s="108"/>
      <c r="G5" s="108"/>
      <c r="H5" s="108"/>
      <c r="I5" s="108"/>
      <c r="J5" s="108"/>
      <c r="K5" s="108"/>
      <c r="L5" s="18" t="s">
        <v>61</v>
      </c>
      <c r="M5" s="18"/>
      <c r="N5" s="107" t="s">
        <v>61</v>
      </c>
    </row>
    <row r="6" spans="1:16">
      <c r="A6" s="127"/>
      <c r="B6" s="127"/>
      <c r="C6" s="107"/>
      <c r="D6" s="134" t="s">
        <v>1</v>
      </c>
      <c r="E6" s="135"/>
      <c r="F6" s="135"/>
      <c r="G6" s="135"/>
      <c r="H6" s="135"/>
      <c r="I6" s="135"/>
      <c r="J6" s="135"/>
      <c r="K6" s="136"/>
      <c r="L6" s="19"/>
      <c r="M6" s="19"/>
      <c r="N6" s="107"/>
      <c r="O6" s="3"/>
    </row>
    <row r="7" spans="1:16" ht="22.5" customHeight="1">
      <c r="A7" s="128"/>
      <c r="B7" s="128"/>
      <c r="C7" s="108"/>
      <c r="D7" s="63" t="s">
        <v>2</v>
      </c>
      <c r="E7" s="64"/>
      <c r="F7" s="65" t="s">
        <v>3</v>
      </c>
      <c r="G7" s="64"/>
      <c r="H7" s="65" t="s">
        <v>4</v>
      </c>
      <c r="I7" s="64"/>
      <c r="J7" s="65" t="s">
        <v>5</v>
      </c>
      <c r="K7" s="64"/>
      <c r="L7" s="66" t="s">
        <v>69</v>
      </c>
      <c r="M7" s="66" t="s">
        <v>31</v>
      </c>
      <c r="N7" s="108"/>
    </row>
    <row r="8" spans="1:16" ht="40" customHeight="1">
      <c r="A8" s="123" t="s">
        <v>6</v>
      </c>
      <c r="B8" s="124" t="s">
        <v>91</v>
      </c>
      <c r="C8" s="34" t="s">
        <v>7</v>
      </c>
      <c r="D8" s="61" t="s">
        <v>19</v>
      </c>
      <c r="E8" s="67"/>
      <c r="F8" s="61" t="s">
        <v>20</v>
      </c>
      <c r="G8" s="68"/>
      <c r="H8" s="61" t="s">
        <v>21</v>
      </c>
      <c r="I8" s="68"/>
      <c r="J8" s="61" t="s">
        <v>22</v>
      </c>
      <c r="K8" s="68"/>
      <c r="L8" s="69" t="str">
        <f>IF(AND(K8&lt;&gt;"",K9&lt;&gt;"",K10&lt;&gt;""),18,IF($E8&lt;&gt;"",2,IF($G8&lt;&gt;"",7,IF($I8&lt;&gt;"",12,IF($K8&lt;&gt;"",17,"")))))</f>
        <v/>
      </c>
      <c r="M8" s="70" t="str">
        <f>IF(L8&lt;=4,4,IF(AND(L8&gt;=5,L8&lt;=9),4,IF(AND(L8&gt;=10,L8&lt;=14),4,IF(AND(L8&gt;=15,L8&lt;=18),3,""))))</f>
        <v/>
      </c>
      <c r="N8" s="132" t="str">
        <f>IF(OR(L8="",M8="",L9="",M9="",L10="",M10=""),"",ROUND((L8*M8+L9*M9+L10*M10)/(M8+M9+M10),0))</f>
        <v/>
      </c>
      <c r="P8" s="5" t="e">
        <f>N11/MID(J11,8,2)</f>
        <v>#VALUE!</v>
      </c>
    </row>
    <row r="9" spans="1:16" ht="28.5" customHeight="1">
      <c r="A9" s="123"/>
      <c r="B9" s="125"/>
      <c r="C9" s="34" t="s">
        <v>8</v>
      </c>
      <c r="D9" s="61" t="s">
        <v>23</v>
      </c>
      <c r="E9" s="71"/>
      <c r="F9" s="61" t="s">
        <v>24</v>
      </c>
      <c r="G9" s="72"/>
      <c r="H9" s="61" t="s">
        <v>25</v>
      </c>
      <c r="I9" s="72"/>
      <c r="J9" s="61" t="s">
        <v>26</v>
      </c>
      <c r="K9" s="72"/>
      <c r="L9" s="69" t="str">
        <f>IF(AND(K8&lt;&gt;"",K9&lt;&gt;"",K10&lt;&gt;""),18,IF($E9&lt;&gt;"",2,IF($G9&lt;&gt;"",7,IF($I9&lt;&gt;"",12,IF($K9&lt;&gt;"",17,"")))))</f>
        <v/>
      </c>
      <c r="M9" s="70" t="str">
        <f t="shared" ref="M9:M10" si="0">IF(L9&lt;=4,4,IF(AND(L9&gt;=5,L9&lt;=9),4,IF(AND(L9&gt;=10,L9&lt;=14),4,IF(AND(L9&gt;=15,L9&lt;=18),3,""))))</f>
        <v/>
      </c>
      <c r="N9" s="132"/>
    </row>
    <row r="10" spans="1:16" ht="35.25" customHeight="1">
      <c r="A10" s="123"/>
      <c r="B10" s="91" t="s">
        <v>92</v>
      </c>
      <c r="C10" s="34" t="s">
        <v>9</v>
      </c>
      <c r="D10" s="61" t="s">
        <v>28</v>
      </c>
      <c r="E10" s="71"/>
      <c r="F10" s="61" t="s">
        <v>27</v>
      </c>
      <c r="G10" s="72"/>
      <c r="H10" s="61" t="s">
        <v>29</v>
      </c>
      <c r="I10" s="72"/>
      <c r="J10" s="61" t="s">
        <v>30</v>
      </c>
      <c r="K10" s="72"/>
      <c r="L10" s="69" t="str">
        <f>IF(AND(K8&lt;&gt;"",K9&lt;&gt;"",K10&lt;&gt;""),18,IF($E10&lt;&gt;"",2,IF($G10&lt;&gt;"",7,IF($I10&lt;&gt;"",12,IF($K10&lt;&gt;"",17,"")))))</f>
        <v/>
      </c>
      <c r="M10" s="70" t="str">
        <f t="shared" si="0"/>
        <v/>
      </c>
      <c r="N10" s="133"/>
    </row>
    <row r="11" spans="1:16" ht="23.25" customHeight="1">
      <c r="A11" s="15"/>
      <c r="B11" s="8"/>
      <c r="C11" s="9"/>
      <c r="D11" s="75" t="s">
        <v>62</v>
      </c>
      <c r="E11" s="36" t="str">
        <f>IF(N8&lt;=4,N8,"")</f>
        <v/>
      </c>
      <c r="F11" s="76" t="s">
        <v>63</v>
      </c>
      <c r="G11" s="37" t="str">
        <f>IF(AND(N8&gt;=5,N8&lt;=9),N8,"")</f>
        <v/>
      </c>
      <c r="H11" s="75" t="s">
        <v>64</v>
      </c>
      <c r="I11" s="37" t="str">
        <f>IF(AND(N8&gt;=10,N8&lt;=14),N8,"")</f>
        <v/>
      </c>
      <c r="J11" s="75" t="s">
        <v>65</v>
      </c>
      <c r="K11" s="37" t="str">
        <f>IF(AND(N8&gt;=15,N8&lt;=18),N8,"")</f>
        <v/>
      </c>
      <c r="L11" s="77"/>
      <c r="M11" s="77"/>
      <c r="N11" s="42" t="str">
        <f>IF(E11&lt;&gt;"",E11,IF(G11&lt;&gt;"",G11,IF(I11&lt;&gt;"",I11,IF(K11&lt;&gt;"",K11,""))))</f>
        <v/>
      </c>
    </row>
    <row r="12" spans="1:16" ht="32.25" customHeight="1">
      <c r="A12" s="121" t="s">
        <v>17</v>
      </c>
      <c r="B12" s="92" t="s">
        <v>95</v>
      </c>
      <c r="C12" s="34" t="s">
        <v>10</v>
      </c>
      <c r="D12" s="61" t="s">
        <v>32</v>
      </c>
      <c r="E12" s="71"/>
      <c r="F12" s="61" t="s">
        <v>20</v>
      </c>
      <c r="G12" s="72"/>
      <c r="H12" s="61" t="s">
        <v>21</v>
      </c>
      <c r="I12" s="72"/>
      <c r="J12" s="61" t="s">
        <v>33</v>
      </c>
      <c r="K12" s="72"/>
      <c r="L12" s="69" t="str">
        <f>IF(AND(K12&lt;&gt;"",K13&lt;&gt;""),21,IF($E12&lt;&gt;"",2,IF($G12&lt;&gt;"",7.5,IF($I12&lt;&gt;"",13.5,IF($K12&lt;&gt;"",19,"")))))</f>
        <v/>
      </c>
      <c r="M12" s="70" t="str">
        <f>IF(L12&lt;=4,4,IF(AND(L12&gt;=5,L12&lt;=10),5,IF(AND(L12&gt;=11,L12&lt;=16),5,IF(AND(L12&gt;=17,L12&lt;=21),4,""))))</f>
        <v/>
      </c>
      <c r="N12" s="132" t="str">
        <f>IF(OR(L12="",M12="",L13="",M13=""),"",ROUND((L12*M12+L13*M13)/(M12+M13),0))</f>
        <v/>
      </c>
      <c r="P12" s="5" t="e">
        <f>N14/MID(J14,8,2)</f>
        <v>#VALUE!</v>
      </c>
    </row>
    <row r="13" spans="1:16" ht="32.25" customHeight="1">
      <c r="A13" s="122"/>
      <c r="B13" s="93" t="s">
        <v>96</v>
      </c>
      <c r="C13" s="62" t="s">
        <v>11</v>
      </c>
      <c r="D13" s="61" t="s">
        <v>28</v>
      </c>
      <c r="E13" s="78"/>
      <c r="F13" s="61" t="s">
        <v>36</v>
      </c>
      <c r="G13" s="79"/>
      <c r="H13" s="61" t="s">
        <v>35</v>
      </c>
      <c r="I13" s="79"/>
      <c r="J13" s="61" t="s">
        <v>34</v>
      </c>
      <c r="K13" s="79"/>
      <c r="L13" s="69" t="str">
        <f>IF(AND(K12&lt;&gt;"",K13&lt;&gt;""),21,IF($E13&lt;&gt;"",2,IF($G13&lt;&gt;"",7.5,IF($I13&lt;&gt;"",13.5,IF($K13&lt;&gt;"",19,"")))))</f>
        <v/>
      </c>
      <c r="M13" s="70" t="str">
        <f>IF(L13&lt;=4,4,IF(AND(L13&gt;=5,L13&lt;=10),5,IF(AND(L13&gt;=11,L13&lt;=16),5,IF(AND(L13&gt;=17,L13&lt;=21),4,""))))</f>
        <v/>
      </c>
      <c r="N13" s="133"/>
    </row>
    <row r="14" spans="1:16" ht="19.5" customHeight="1">
      <c r="A14" s="15"/>
      <c r="B14" s="8"/>
      <c r="C14" s="9"/>
      <c r="D14" s="75" t="s">
        <v>62</v>
      </c>
      <c r="E14" s="37" t="str">
        <f>IF(N12&lt;=4,N12,"")</f>
        <v/>
      </c>
      <c r="F14" s="75" t="s">
        <v>66</v>
      </c>
      <c r="G14" s="37" t="str">
        <f>IF(AND(N12&gt;=5,N12&lt;=10),N12,"")</f>
        <v/>
      </c>
      <c r="H14" s="75" t="s">
        <v>67</v>
      </c>
      <c r="I14" s="37" t="str">
        <f>IF(AND(N12&gt;=11,N12&lt;=16),N12,"")</f>
        <v/>
      </c>
      <c r="J14" s="75" t="s">
        <v>68</v>
      </c>
      <c r="K14" s="37" t="str">
        <f>IF(AND(N12&gt;=17,N12&lt;=21),N12,"")</f>
        <v/>
      </c>
      <c r="L14" s="80"/>
      <c r="M14" s="80"/>
      <c r="N14" s="42" t="str">
        <f>IF(E14&lt;&gt;"",E14,IF(G14&lt;&gt;"",G14,IF(I14&lt;&gt;"",I14,IF(K14&lt;&gt;"",K14,""))))</f>
        <v/>
      </c>
    </row>
    <row r="15" spans="1:16" ht="40" customHeight="1">
      <c r="A15" s="124" t="s">
        <v>90</v>
      </c>
      <c r="B15" s="124" t="s">
        <v>93</v>
      </c>
      <c r="C15" s="62" t="s">
        <v>12</v>
      </c>
      <c r="D15" s="61" t="s">
        <v>32</v>
      </c>
      <c r="E15" s="81"/>
      <c r="F15" s="61" t="s">
        <v>20</v>
      </c>
      <c r="G15" s="82"/>
      <c r="H15" s="61" t="s">
        <v>52</v>
      </c>
      <c r="I15" s="82"/>
      <c r="J15" s="61" t="s">
        <v>33</v>
      </c>
      <c r="K15" s="82"/>
      <c r="L15" s="69" t="str">
        <f>IF(AND(K15&lt;&gt;"",K16&lt;&gt;""),21,IF($E15&lt;&gt;"",2,IF($G15&lt;&gt;"",7.5,IF($I15&lt;&gt;"",13.5,IF($K15&lt;&gt;"",19,"")))))</f>
        <v/>
      </c>
      <c r="M15" s="70" t="str">
        <f>IF(L15&lt;=4,4,IF(AND(L15&gt;=5,L15&lt;=10),5,IF(AND(L15&gt;=11,L15&lt;=16),5,IF(AND(L15&gt;=17,L15&lt;=21),4,""))))</f>
        <v/>
      </c>
      <c r="N15" s="132" t="str">
        <f>IF(OR(L15="",M15="",L16="",M16=""),"",ROUND((L15*M15+L16*M16)/(M15+M16),0))</f>
        <v/>
      </c>
      <c r="P15" s="5" t="e">
        <f>N17/MID(J17,8,2)</f>
        <v>#VALUE!</v>
      </c>
    </row>
    <row r="16" spans="1:16" ht="33" customHeight="1">
      <c r="A16" s="125"/>
      <c r="B16" s="125"/>
      <c r="C16" s="34" t="s">
        <v>13</v>
      </c>
      <c r="D16" s="61" t="s">
        <v>28</v>
      </c>
      <c r="E16" s="78"/>
      <c r="F16" s="61" t="s">
        <v>36</v>
      </c>
      <c r="G16" s="79"/>
      <c r="H16" s="61" t="s">
        <v>53</v>
      </c>
      <c r="I16" s="79"/>
      <c r="J16" s="61" t="s">
        <v>34</v>
      </c>
      <c r="K16" s="79"/>
      <c r="L16" s="69" t="str">
        <f>IF(AND(K15&lt;&gt;"",K16&lt;&gt;""),21,IF($E16&lt;&gt;"",2,IF($G16&lt;&gt;"",7.5,IF($I16&lt;&gt;"",13.5,IF($K16&lt;&gt;"",19,"")))))</f>
        <v/>
      </c>
      <c r="M16" s="70" t="str">
        <f>IF(L16&lt;=4,4,IF(AND(L16&gt;=5,L16&lt;=10),5,IF(AND(L16&gt;=11,L16&lt;=16),5,IF(AND(L16&gt;=17,L16&lt;=21),4,""))))</f>
        <v/>
      </c>
      <c r="N16" s="133"/>
    </row>
    <row r="17" spans="1:16" ht="18.75" customHeight="1">
      <c r="A17" s="15"/>
      <c r="B17" s="8"/>
      <c r="C17" s="9"/>
      <c r="D17" s="75" t="s">
        <v>62</v>
      </c>
      <c r="E17" s="37" t="str">
        <f>IF(N15&lt;=4,N15,"")</f>
        <v/>
      </c>
      <c r="F17" s="75" t="s">
        <v>66</v>
      </c>
      <c r="G17" s="37" t="str">
        <f>IF(AND(N15&gt;=5,N15&lt;=10),N15,"")</f>
        <v/>
      </c>
      <c r="H17" s="75" t="s">
        <v>67</v>
      </c>
      <c r="I17" s="37" t="str">
        <f>IF(AND(N15&gt;=11,N15&lt;=16),N15,"")</f>
        <v/>
      </c>
      <c r="J17" s="75" t="s">
        <v>68</v>
      </c>
      <c r="K17" s="37" t="str">
        <f>IF(AND(N15&gt;=17,N15&lt;=21),N15,"")</f>
        <v/>
      </c>
      <c r="L17" s="80" t="str">
        <f t="shared" ref="L17" si="1">IF($E17&lt;&gt;"",2,IF($G17&lt;&gt;"",8,IF($I17&lt;&gt;"",13,IF($K17&lt;&gt;"",18,""))))</f>
        <v/>
      </c>
      <c r="M17" s="80" t="str">
        <f t="shared" ref="M17" si="2">IF(L17&lt;=4,4,IF(AND(L17&gt;=5,L17&lt;=10),5,IF(AND(L17&gt;=10,L17&lt;=16),5,IF(AND(L17&gt;=17,L17&lt;=21),4,""))))</f>
        <v/>
      </c>
      <c r="N17" s="42" t="str">
        <f>IF(E17&lt;&gt;"",E17,IF(G17&lt;&gt;"",G17,IF(I17&lt;&gt;"",I17,IF(K17&lt;&gt;"",K17,""))))</f>
        <v/>
      </c>
    </row>
    <row r="18" spans="1:16" ht="28.5" customHeight="1">
      <c r="A18" s="118" t="s">
        <v>18</v>
      </c>
      <c r="B18" s="123"/>
      <c r="C18" s="34" t="s">
        <v>14</v>
      </c>
      <c r="D18" s="61" t="s">
        <v>32</v>
      </c>
      <c r="E18" s="81"/>
      <c r="F18" s="61" t="s">
        <v>20</v>
      </c>
      <c r="G18" s="82"/>
      <c r="H18" s="61" t="s">
        <v>52</v>
      </c>
      <c r="I18" s="82"/>
      <c r="J18" s="61" t="s">
        <v>33</v>
      </c>
      <c r="K18" s="82"/>
      <c r="L18" s="69" t="str">
        <f>IF(AND($K$18&lt;&gt;"",$K$19&lt;&gt;"",$K$20&lt;&gt;""),15,IF($E18&lt;&gt;"",1.5,IF($G18&lt;&gt;"",5.5,IF($I18&lt;&gt;"",9.5,IF($K18&lt;&gt;"",14,"")))))</f>
        <v/>
      </c>
      <c r="M18" s="70" t="str">
        <f>IF(L18&lt;=3,3,IF(AND(L18&gt;=4,L18&lt;=7),3,IF(AND(L18&gt;=8,L18&lt;=11),3,IF(AND(L18&gt;=12,L18&lt;=15),3,""))))</f>
        <v/>
      </c>
      <c r="N18" s="132" t="str">
        <f>IF(OR(L18="",M18="",L19="",M19="",L20="",M20=""),"",ROUND((L18*M18+L19*M19+L20*M20)/(M18+M19+M20),0))</f>
        <v/>
      </c>
      <c r="P18" s="5" t="e">
        <f>N21/MID(J21,8,2)</f>
        <v>#VALUE!</v>
      </c>
    </row>
    <row r="19" spans="1:16" ht="28">
      <c r="A19" s="119"/>
      <c r="B19" s="123"/>
      <c r="C19" s="34" t="s">
        <v>15</v>
      </c>
      <c r="D19" s="61" t="s">
        <v>54</v>
      </c>
      <c r="E19" s="71"/>
      <c r="F19" s="61" t="s">
        <v>27</v>
      </c>
      <c r="G19" s="72"/>
      <c r="H19" s="61" t="s">
        <v>30</v>
      </c>
      <c r="I19" s="72"/>
      <c r="J19" s="61" t="s">
        <v>30</v>
      </c>
      <c r="K19" s="72"/>
      <c r="L19" s="69" t="str">
        <f t="shared" ref="L19:L20" si="3">IF(AND($K$18&lt;&gt;"",$K$19&lt;&gt;"",$K$20&lt;&gt;""),15,IF($E19&lt;&gt;"",1.5,IF($G19&lt;&gt;"",5.5,IF($I19&lt;&gt;"",9.5,IF($K19&lt;&gt;"",14,"")))))</f>
        <v/>
      </c>
      <c r="M19" s="70" t="str">
        <f t="shared" ref="M19:M20" si="4">IF(L19&lt;=3,3,IF(AND(L19&gt;=4,L19&lt;=7),3,IF(AND(L19&gt;=8,L19&lt;=11),3,IF(AND(L19&gt;=12,L19&lt;=15),3,""))))</f>
        <v/>
      </c>
      <c r="N19" s="132"/>
    </row>
    <row r="20" spans="1:16" ht="26" customHeight="1">
      <c r="A20" s="120"/>
      <c r="B20" s="123"/>
      <c r="C20" s="62" t="s">
        <v>16</v>
      </c>
      <c r="D20" s="61" t="s">
        <v>28</v>
      </c>
      <c r="E20" s="78"/>
      <c r="F20" s="61" t="s">
        <v>20</v>
      </c>
      <c r="G20" s="79"/>
      <c r="H20" s="61" t="s">
        <v>55</v>
      </c>
      <c r="I20" s="79"/>
      <c r="J20" s="61" t="s">
        <v>56</v>
      </c>
      <c r="K20" s="79"/>
      <c r="L20" s="69" t="str">
        <f t="shared" si="3"/>
        <v/>
      </c>
      <c r="M20" s="70" t="str">
        <f t="shared" si="4"/>
        <v/>
      </c>
      <c r="N20" s="133"/>
    </row>
    <row r="21" spans="1:16">
      <c r="A21" s="83"/>
      <c r="B21" s="83"/>
      <c r="C21" s="83"/>
      <c r="D21" s="84" t="s">
        <v>70</v>
      </c>
      <c r="E21" s="37" t="str">
        <f>IF(N18&lt;=3,N18,"")</f>
        <v/>
      </c>
      <c r="F21" s="75" t="s">
        <v>71</v>
      </c>
      <c r="G21" s="37" t="str">
        <f>IF(AND(N18&gt;=4,N18&lt;=7),N18,"")</f>
        <v/>
      </c>
      <c r="H21" s="75" t="s">
        <v>72</v>
      </c>
      <c r="I21" s="37" t="str">
        <f>IF(AND(N18&gt;=8,N18&lt;=11),N18,"")</f>
        <v/>
      </c>
      <c r="J21" s="75" t="s">
        <v>73</v>
      </c>
      <c r="K21" s="37" t="str">
        <f>IF(AND(N18&gt;=12,N18&lt;=15),N18,"")</f>
        <v/>
      </c>
      <c r="L21" s="80"/>
      <c r="M21" s="80"/>
      <c r="N21" s="42" t="str">
        <f>IF(E21&lt;&gt;"",E21,IF(G21&lt;&gt;"",G21,IF(I21&lt;&gt;"",I21,IF(K21&lt;&gt;"",K21,""))))</f>
        <v/>
      </c>
    </row>
    <row r="22" spans="1:16" ht="14.25" customHeight="1">
      <c r="A22" s="85"/>
      <c r="B22" s="85"/>
      <c r="C22" s="85"/>
      <c r="D22" s="86"/>
      <c r="E22" s="85"/>
      <c r="F22" s="87"/>
      <c r="G22" s="85"/>
      <c r="H22" s="87"/>
      <c r="I22" s="87"/>
      <c r="J22" s="130" t="s">
        <v>37</v>
      </c>
      <c r="K22" s="131"/>
      <c r="L22" s="73"/>
      <c r="M22" s="74"/>
      <c r="N22" s="88" t="str">
        <f>IF(OR(N11="",N14="",N17="",N21=""),"",ROUND(SUM(N11,N14,N17,N21),0))</f>
        <v/>
      </c>
    </row>
    <row r="23" spans="1:16">
      <c r="A23" s="89" t="s">
        <v>77</v>
      </c>
      <c r="B23" s="89" t="s">
        <v>76</v>
      </c>
      <c r="C23" s="85"/>
      <c r="D23" s="86"/>
      <c r="E23" s="85"/>
      <c r="F23" s="16"/>
      <c r="G23" s="85"/>
      <c r="H23" s="16"/>
      <c r="I23" s="87"/>
      <c r="J23" s="130" t="s">
        <v>51</v>
      </c>
      <c r="K23" s="130"/>
      <c r="L23" s="73"/>
      <c r="M23" s="74"/>
      <c r="N23" s="90" t="str">
        <f>IF(N22&lt;=2,1,IF(AND(N22&gt;=3,N22&lt;=4),2,IF(AND(N22&gt;=5,N22&lt;=8),3,IF(AND(N22&gt;=9,N22&lt;=12),4,IF(AND(N22&gt;=13,N22&lt;=16),5,IF(AND(N22&gt;=17,N22&lt;=21),6,IF(AND(N22&gt;=22,N22&lt;=26),7,IF(AND(N22&gt;=27,N22&lt;=31),8,IF(AND(N22&gt;=32,N22&lt;=36),9,IF(AND(N22&gt;=37,N22&lt;=42),10,IF(AND(N22&gt;=43,N22&lt;=48),11,IF(AND(N22&gt;=49,N22&lt;=54),12,IF(AND(N22&gt;=55,N22&lt;=61),13,IF(AND(N22&gt;=62,N22&lt;=68),14,IF(AND(N22&gt;=69,N22&lt;=75),15,"")))))))))))))))</f>
        <v/>
      </c>
    </row>
    <row r="24" spans="1:16">
      <c r="A24" s="54"/>
      <c r="B24" s="47"/>
      <c r="D24" s="1"/>
      <c r="F24" s="2"/>
      <c r="H24" s="2"/>
      <c r="J24" s="2"/>
    </row>
    <row r="25" spans="1:16">
      <c r="A25" s="17"/>
      <c r="B25" s="13"/>
      <c r="D25" s="4"/>
      <c r="E25" s="4"/>
      <c r="F25" s="4"/>
      <c r="G25" s="4"/>
      <c r="H25" s="4"/>
      <c r="I25" s="57"/>
      <c r="J25" s="4"/>
      <c r="K25" s="4"/>
      <c r="L25" s="4"/>
      <c r="M25" s="4"/>
      <c r="N25" s="4"/>
      <c r="O25" s="4"/>
      <c r="P25" s="4"/>
    </row>
    <row r="26" spans="1:16">
      <c r="A26" s="17"/>
      <c r="B26" s="4"/>
      <c r="D26" s="4"/>
      <c r="E26" s="4"/>
      <c r="F26" s="4"/>
      <c r="G26" s="4"/>
      <c r="H26" s="4"/>
      <c r="I26" s="4"/>
      <c r="J26" s="4"/>
      <c r="K26" s="4"/>
      <c r="L26" s="14"/>
      <c r="M26" s="4"/>
      <c r="N26" s="4"/>
      <c r="O26" s="4"/>
      <c r="P26" s="4"/>
    </row>
    <row r="27" spans="1:16">
      <c r="A27" s="17"/>
      <c r="D27" s="1"/>
      <c r="F27" s="2"/>
      <c r="H27" s="2"/>
      <c r="J27" s="2"/>
    </row>
    <row r="28" spans="1:16">
      <c r="A28" s="17"/>
    </row>
    <row r="29" spans="1:16">
      <c r="A29" s="17"/>
    </row>
    <row r="30" spans="1:16" ht="15" customHeight="1"/>
    <row r="31" spans="1:16" ht="84.75" customHeight="1"/>
  </sheetData>
  <mergeCells count="20">
    <mergeCell ref="A1:N3"/>
    <mergeCell ref="A5:A7"/>
    <mergeCell ref="B5:B7"/>
    <mergeCell ref="C5:C7"/>
    <mergeCell ref="D5:K5"/>
    <mergeCell ref="N5:N7"/>
    <mergeCell ref="D6:K6"/>
    <mergeCell ref="A8:A10"/>
    <mergeCell ref="B8:B9"/>
    <mergeCell ref="N8:N10"/>
    <mergeCell ref="A12:A13"/>
    <mergeCell ref="N12:N13"/>
    <mergeCell ref="J22:K22"/>
    <mergeCell ref="J23:K23"/>
    <mergeCell ref="A15:A16"/>
    <mergeCell ref="B15:B16"/>
    <mergeCell ref="N15:N16"/>
    <mergeCell ref="A18:A20"/>
    <mergeCell ref="B18:B20"/>
    <mergeCell ref="N18:N20"/>
  </mergeCells>
  <conditionalFormatting sqref="D11">
    <cfRule type="expression" dxfId="37" priority="16">
      <formula>$E$11&lt;&gt;""</formula>
    </cfRule>
    <cfRule type="expression" dxfId="36" priority="19">
      <formula>$N$8&lt;=4</formula>
    </cfRule>
  </conditionalFormatting>
  <conditionalFormatting sqref="F11">
    <cfRule type="expression" dxfId="35" priority="15">
      <formula>$G$11&lt;&gt;""</formula>
    </cfRule>
    <cfRule type="expression" dxfId="34" priority="18">
      <formula>"e($N$3&gt;=5;$N$3&lt;=9)"</formula>
    </cfRule>
  </conditionalFormatting>
  <conditionalFormatting sqref="H11">
    <cfRule type="expression" dxfId="33" priority="14">
      <formula>$I$11&lt;&gt;""</formula>
    </cfRule>
    <cfRule type="expression" dxfId="32" priority="17">
      <formula>AND(N8&gt;=10,N8&lt;=10)</formula>
    </cfRule>
  </conditionalFormatting>
  <conditionalFormatting sqref="J11">
    <cfRule type="expression" dxfId="31" priority="13">
      <formula>$K$11&lt;&gt;""</formula>
    </cfRule>
  </conditionalFormatting>
  <conditionalFormatting sqref="D14">
    <cfRule type="expression" dxfId="30" priority="12">
      <formula>$E$14&lt;&gt;""</formula>
    </cfRule>
  </conditionalFormatting>
  <conditionalFormatting sqref="F14">
    <cfRule type="expression" dxfId="29" priority="11">
      <formula>$G$14&lt;&gt;""</formula>
    </cfRule>
  </conditionalFormatting>
  <conditionalFormatting sqref="H14">
    <cfRule type="expression" dxfId="28" priority="10">
      <formula>$I$14&lt;&gt;""</formula>
    </cfRule>
  </conditionalFormatting>
  <conditionalFormatting sqref="J14">
    <cfRule type="expression" dxfId="27" priority="9">
      <formula>$K$14&lt;&gt;""</formula>
    </cfRule>
  </conditionalFormatting>
  <conditionalFormatting sqref="D17">
    <cfRule type="expression" dxfId="26" priority="8">
      <formula>$E$17&lt;&gt;""</formula>
    </cfRule>
  </conditionalFormatting>
  <conditionalFormatting sqref="F17">
    <cfRule type="expression" dxfId="25" priority="7">
      <formula>G17&lt;&gt;""</formula>
    </cfRule>
  </conditionalFormatting>
  <conditionalFormatting sqref="H17">
    <cfRule type="expression" dxfId="24" priority="6">
      <formula>$I$17&lt;&gt;""</formula>
    </cfRule>
  </conditionalFormatting>
  <conditionalFormatting sqref="J17">
    <cfRule type="expression" dxfId="23" priority="5">
      <formula>$K$17&lt;&gt;""</formula>
    </cfRule>
  </conditionalFormatting>
  <conditionalFormatting sqref="D21">
    <cfRule type="expression" dxfId="22" priority="4">
      <formula>$E$21&lt;&gt;""</formula>
    </cfRule>
  </conditionalFormatting>
  <conditionalFormatting sqref="F21">
    <cfRule type="expression" dxfId="21" priority="3">
      <formula>$G$21&lt;&gt;""</formula>
    </cfRule>
  </conditionalFormatting>
  <conditionalFormatting sqref="H21">
    <cfRule type="expression" dxfId="20" priority="2">
      <formula>$I$21&lt;&gt;""</formula>
    </cfRule>
  </conditionalFormatting>
  <conditionalFormatting sqref="J21">
    <cfRule type="expression" dxfId="19" priority="1">
      <formula>$K$21&lt;&gt;""</formula>
    </cfRule>
  </conditionalFormatting>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3" enableFormatConditionsCalculation="0"/>
  <dimension ref="A1:P31"/>
  <sheetViews>
    <sheetView showGridLines="0" workbookViewId="0">
      <selection activeCell="A5" sqref="A5:C20"/>
    </sheetView>
  </sheetViews>
  <sheetFormatPr baseColWidth="10" defaultColWidth="8.83203125" defaultRowHeight="14" outlineLevelCol="1" x14ac:dyDescent="0"/>
  <cols>
    <col min="1" max="1" width="28.33203125" style="7" customWidth="1"/>
    <col min="2" max="2" width="20.1640625" customWidth="1"/>
    <col min="3" max="3" width="26.1640625" style="7" bestFit="1" customWidth="1"/>
    <col min="4" max="4" width="16.33203125" customWidth="1"/>
    <col min="5" max="5" width="3.33203125" customWidth="1"/>
    <col min="6" max="6" width="12.6640625" customWidth="1"/>
    <col min="7" max="7" width="3.33203125" customWidth="1"/>
    <col min="8" max="8" width="17.1640625" customWidth="1"/>
    <col min="9" max="9" width="3.33203125" customWidth="1"/>
    <col min="10" max="10" width="13.1640625" customWidth="1"/>
    <col min="11" max="11" width="3.33203125" customWidth="1"/>
    <col min="12" max="12" width="6.6640625" hidden="1" customWidth="1" outlineLevel="1"/>
    <col min="13" max="13" width="4.5" hidden="1" customWidth="1" outlineLevel="1"/>
    <col min="14" max="14" width="11.5" bestFit="1" customWidth="1" collapsed="1"/>
    <col min="15" max="15" width="10" bestFit="1" customWidth="1"/>
    <col min="16" max="16" width="9.6640625" bestFit="1" customWidth="1"/>
  </cols>
  <sheetData>
    <row r="1" spans="1:16" ht="15" thickBot="1">
      <c r="A1" s="109" t="s">
        <v>74</v>
      </c>
      <c r="B1" s="109"/>
      <c r="C1" s="109"/>
      <c r="D1" s="109"/>
      <c r="E1" s="109"/>
      <c r="F1" s="109"/>
      <c r="G1" s="109"/>
      <c r="H1" s="109"/>
      <c r="I1" s="109"/>
      <c r="J1" s="109"/>
      <c r="K1" s="109"/>
      <c r="L1" s="109"/>
      <c r="M1" s="109"/>
      <c r="N1" s="109"/>
    </row>
    <row r="2" spans="1:16" ht="16" thickTop="1" thickBot="1">
      <c r="A2" s="109"/>
      <c r="B2" s="109"/>
      <c r="C2" s="109"/>
      <c r="D2" s="109"/>
      <c r="E2" s="109"/>
      <c r="F2" s="109"/>
      <c r="G2" s="109"/>
      <c r="H2" s="109"/>
      <c r="I2" s="109"/>
      <c r="J2" s="109"/>
      <c r="K2" s="109"/>
      <c r="L2" s="109"/>
      <c r="M2" s="109"/>
      <c r="N2" s="109"/>
    </row>
    <row r="3" spans="1:16" ht="15" thickTop="1">
      <c r="A3" s="110"/>
      <c r="B3" s="110"/>
      <c r="C3" s="110"/>
      <c r="D3" s="110"/>
      <c r="E3" s="110"/>
      <c r="F3" s="110"/>
      <c r="G3" s="110"/>
      <c r="H3" s="110"/>
      <c r="I3" s="110"/>
      <c r="J3" s="110"/>
      <c r="K3" s="110"/>
      <c r="L3" s="110"/>
      <c r="M3" s="110"/>
      <c r="N3" s="110"/>
    </row>
    <row r="4" spans="1:16" ht="20" thickBot="1">
      <c r="A4" s="22"/>
      <c r="B4" s="22"/>
      <c r="C4" s="22"/>
      <c r="D4" s="22"/>
      <c r="E4" s="22"/>
      <c r="F4" s="22"/>
      <c r="G4" s="22"/>
      <c r="H4" s="22"/>
      <c r="I4" s="22"/>
      <c r="J4" s="22"/>
      <c r="K4" s="22"/>
      <c r="L4" s="22"/>
      <c r="M4" s="22"/>
      <c r="N4" s="22"/>
      <c r="O4" s="23"/>
    </row>
    <row r="5" spans="1:16" ht="15" customHeight="1" thickTop="1">
      <c r="A5" s="129" t="s">
        <v>75</v>
      </c>
      <c r="B5" s="126" t="s">
        <v>94</v>
      </c>
      <c r="C5" s="107"/>
      <c r="D5" s="108" t="s">
        <v>0</v>
      </c>
      <c r="E5" s="108"/>
      <c r="F5" s="108"/>
      <c r="G5" s="108"/>
      <c r="H5" s="108"/>
      <c r="I5" s="108"/>
      <c r="J5" s="108"/>
      <c r="K5" s="108"/>
      <c r="L5" s="18" t="s">
        <v>61</v>
      </c>
      <c r="M5" s="18"/>
      <c r="N5" s="107" t="s">
        <v>61</v>
      </c>
    </row>
    <row r="6" spans="1:16">
      <c r="A6" s="127"/>
      <c r="B6" s="127"/>
      <c r="C6" s="107"/>
      <c r="D6" s="134" t="s">
        <v>1</v>
      </c>
      <c r="E6" s="135"/>
      <c r="F6" s="135"/>
      <c r="G6" s="135"/>
      <c r="H6" s="135"/>
      <c r="I6" s="135"/>
      <c r="J6" s="135"/>
      <c r="K6" s="136"/>
      <c r="L6" s="19"/>
      <c r="M6" s="19"/>
      <c r="N6" s="107"/>
      <c r="O6" s="3"/>
    </row>
    <row r="7" spans="1:16" ht="22.5" customHeight="1">
      <c r="A7" s="128"/>
      <c r="B7" s="128"/>
      <c r="C7" s="108"/>
      <c r="D7" s="63" t="s">
        <v>2</v>
      </c>
      <c r="E7" s="64"/>
      <c r="F7" s="65" t="s">
        <v>3</v>
      </c>
      <c r="G7" s="64"/>
      <c r="H7" s="65" t="s">
        <v>4</v>
      </c>
      <c r="I7" s="64"/>
      <c r="J7" s="65" t="s">
        <v>5</v>
      </c>
      <c r="K7" s="64"/>
      <c r="L7" s="66" t="s">
        <v>69</v>
      </c>
      <c r="M7" s="66" t="s">
        <v>31</v>
      </c>
      <c r="N7" s="108"/>
    </row>
    <row r="8" spans="1:16" ht="40" customHeight="1">
      <c r="A8" s="123" t="s">
        <v>6</v>
      </c>
      <c r="B8" s="124" t="s">
        <v>91</v>
      </c>
      <c r="C8" s="34" t="s">
        <v>7</v>
      </c>
      <c r="D8" s="61" t="s">
        <v>19</v>
      </c>
      <c r="E8" s="67"/>
      <c r="F8" s="61" t="s">
        <v>20</v>
      </c>
      <c r="G8" s="68"/>
      <c r="H8" s="61" t="s">
        <v>21</v>
      </c>
      <c r="I8" s="68"/>
      <c r="J8" s="61" t="s">
        <v>22</v>
      </c>
      <c r="K8" s="68"/>
      <c r="L8" s="69" t="str">
        <f>IF(AND(K8&lt;&gt;"",K9&lt;&gt;"",K10&lt;&gt;""),18,IF($E8&lt;&gt;"",2,IF($G8&lt;&gt;"",7,IF($I8&lt;&gt;"",12,IF($K8&lt;&gt;"",17,"")))))</f>
        <v/>
      </c>
      <c r="M8" s="70" t="str">
        <f>IF(L8&lt;=4,4,IF(AND(L8&gt;=5,L8&lt;=9),4,IF(AND(L8&gt;=10,L8&lt;=14),4,IF(AND(L8&gt;=15,L8&lt;=18),3,""))))</f>
        <v/>
      </c>
      <c r="N8" s="132" t="str">
        <f>IF(OR(L8="",M8="",L9="",M9="",L10="",M10=""),"",ROUND((L8*M8+L9*M9+L10*M10)/(M8+M9+M10),0))</f>
        <v/>
      </c>
      <c r="P8" s="5" t="e">
        <f>N11/MID(J11,8,2)</f>
        <v>#VALUE!</v>
      </c>
    </row>
    <row r="9" spans="1:16" ht="28.5" customHeight="1">
      <c r="A9" s="123"/>
      <c r="B9" s="125"/>
      <c r="C9" s="34" t="s">
        <v>8</v>
      </c>
      <c r="D9" s="61" t="s">
        <v>23</v>
      </c>
      <c r="E9" s="71"/>
      <c r="F9" s="61" t="s">
        <v>24</v>
      </c>
      <c r="G9" s="72"/>
      <c r="H9" s="61" t="s">
        <v>25</v>
      </c>
      <c r="I9" s="72"/>
      <c r="J9" s="61" t="s">
        <v>26</v>
      </c>
      <c r="K9" s="72"/>
      <c r="L9" s="69" t="str">
        <f>IF(AND(K8&lt;&gt;"",K9&lt;&gt;"",K10&lt;&gt;""),18,IF($E9&lt;&gt;"",2,IF($G9&lt;&gt;"",7,IF($I9&lt;&gt;"",12,IF($K9&lt;&gt;"",17,"")))))</f>
        <v/>
      </c>
      <c r="M9" s="70" t="str">
        <f t="shared" ref="M9:M10" si="0">IF(L9&lt;=4,4,IF(AND(L9&gt;=5,L9&lt;=9),4,IF(AND(L9&gt;=10,L9&lt;=14),4,IF(AND(L9&gt;=15,L9&lt;=18),3,""))))</f>
        <v/>
      </c>
      <c r="N9" s="132"/>
    </row>
    <row r="10" spans="1:16" ht="35.25" customHeight="1">
      <c r="A10" s="123"/>
      <c r="B10" s="91" t="s">
        <v>92</v>
      </c>
      <c r="C10" s="34" t="s">
        <v>9</v>
      </c>
      <c r="D10" s="61" t="s">
        <v>28</v>
      </c>
      <c r="E10" s="71"/>
      <c r="F10" s="61" t="s">
        <v>27</v>
      </c>
      <c r="G10" s="72"/>
      <c r="H10" s="61" t="s">
        <v>29</v>
      </c>
      <c r="I10" s="72"/>
      <c r="J10" s="61" t="s">
        <v>30</v>
      </c>
      <c r="K10" s="72"/>
      <c r="L10" s="69" t="str">
        <f>IF(AND(K8&lt;&gt;"",K9&lt;&gt;"",K10&lt;&gt;""),18,IF($E10&lt;&gt;"",2,IF($G10&lt;&gt;"",7,IF($I10&lt;&gt;"",12,IF($K10&lt;&gt;"",17,"")))))</f>
        <v/>
      </c>
      <c r="M10" s="70" t="str">
        <f t="shared" si="0"/>
        <v/>
      </c>
      <c r="N10" s="133"/>
    </row>
    <row r="11" spans="1:16" ht="23.25" customHeight="1">
      <c r="A11" s="15"/>
      <c r="B11" s="8"/>
      <c r="C11" s="9"/>
      <c r="D11" s="75" t="s">
        <v>62</v>
      </c>
      <c r="E11" s="36" t="str">
        <f>IF(N8&lt;=4,N8,"")</f>
        <v/>
      </c>
      <c r="F11" s="76" t="s">
        <v>63</v>
      </c>
      <c r="G11" s="37" t="str">
        <f>IF(AND(N8&gt;=5,N8&lt;=9),N8,"")</f>
        <v/>
      </c>
      <c r="H11" s="75" t="s">
        <v>64</v>
      </c>
      <c r="I11" s="37" t="str">
        <f>IF(AND(N8&gt;=10,N8&lt;=14),N8,"")</f>
        <v/>
      </c>
      <c r="J11" s="75" t="s">
        <v>65</v>
      </c>
      <c r="K11" s="37" t="str">
        <f>IF(AND(N8&gt;=15,N8&lt;=18),N8,"")</f>
        <v/>
      </c>
      <c r="L11" s="77"/>
      <c r="M11" s="77"/>
      <c r="N11" s="42" t="str">
        <f>IF(E11&lt;&gt;"",E11,IF(G11&lt;&gt;"",G11,IF(I11&lt;&gt;"",I11,IF(K11&lt;&gt;"",K11,""))))</f>
        <v/>
      </c>
    </row>
    <row r="12" spans="1:16" ht="32.25" customHeight="1">
      <c r="A12" s="121" t="s">
        <v>17</v>
      </c>
      <c r="B12" s="92" t="s">
        <v>95</v>
      </c>
      <c r="C12" s="34" t="s">
        <v>10</v>
      </c>
      <c r="D12" s="61" t="s">
        <v>32</v>
      </c>
      <c r="E12" s="71"/>
      <c r="F12" s="61" t="s">
        <v>20</v>
      </c>
      <c r="G12" s="72"/>
      <c r="H12" s="61" t="s">
        <v>21</v>
      </c>
      <c r="I12" s="72"/>
      <c r="J12" s="61" t="s">
        <v>33</v>
      </c>
      <c r="K12" s="72"/>
      <c r="L12" s="69" t="str">
        <f>IF(AND(K12&lt;&gt;"",K13&lt;&gt;""),21,IF($E12&lt;&gt;"",2,IF($G12&lt;&gt;"",7.5,IF($I12&lt;&gt;"",13.5,IF($K12&lt;&gt;"",19,"")))))</f>
        <v/>
      </c>
      <c r="M12" s="70" t="str">
        <f>IF(L12&lt;=4,4,IF(AND(L12&gt;=5,L12&lt;=10),5,IF(AND(L12&gt;=11,L12&lt;=16),5,IF(AND(L12&gt;=17,L12&lt;=21),4,""))))</f>
        <v/>
      </c>
      <c r="N12" s="132" t="str">
        <f>IF(OR(L12="",M12="",L13="",M13=""),"",ROUND((L12*M12+L13*M13)/(M12+M13),0))</f>
        <v/>
      </c>
      <c r="P12" s="5" t="e">
        <f>N14/MID(J14,8,2)</f>
        <v>#VALUE!</v>
      </c>
    </row>
    <row r="13" spans="1:16" ht="32.25" customHeight="1">
      <c r="A13" s="122"/>
      <c r="B13" s="93" t="s">
        <v>96</v>
      </c>
      <c r="C13" s="62" t="s">
        <v>11</v>
      </c>
      <c r="D13" s="61" t="s">
        <v>28</v>
      </c>
      <c r="E13" s="78"/>
      <c r="F13" s="61" t="s">
        <v>36</v>
      </c>
      <c r="G13" s="79"/>
      <c r="H13" s="61" t="s">
        <v>35</v>
      </c>
      <c r="I13" s="79"/>
      <c r="J13" s="61" t="s">
        <v>34</v>
      </c>
      <c r="K13" s="79"/>
      <c r="L13" s="69" t="str">
        <f>IF(AND(K12&lt;&gt;"",K13&lt;&gt;""),21,IF($E13&lt;&gt;"",2,IF($G13&lt;&gt;"",7.5,IF($I13&lt;&gt;"",13.5,IF($K13&lt;&gt;"",19,"")))))</f>
        <v/>
      </c>
      <c r="M13" s="70" t="str">
        <f>IF(L13&lt;=4,4,IF(AND(L13&gt;=5,L13&lt;=10),5,IF(AND(L13&gt;=11,L13&lt;=16),5,IF(AND(L13&gt;=17,L13&lt;=21),4,""))))</f>
        <v/>
      </c>
      <c r="N13" s="133"/>
    </row>
    <row r="14" spans="1:16" ht="19.5" customHeight="1">
      <c r="A14" s="15"/>
      <c r="B14" s="8"/>
      <c r="C14" s="9"/>
      <c r="D14" s="75" t="s">
        <v>62</v>
      </c>
      <c r="E14" s="37" t="str">
        <f>IF(N12&lt;=4,N12,"")</f>
        <v/>
      </c>
      <c r="F14" s="75" t="s">
        <v>66</v>
      </c>
      <c r="G14" s="37" t="str">
        <f>IF(AND(N12&gt;=5,N12&lt;=10),N12,"")</f>
        <v/>
      </c>
      <c r="H14" s="75" t="s">
        <v>67</v>
      </c>
      <c r="I14" s="37" t="str">
        <f>IF(AND(N12&gt;=11,N12&lt;=16),N12,"")</f>
        <v/>
      </c>
      <c r="J14" s="75" t="s">
        <v>68</v>
      </c>
      <c r="K14" s="37" t="str">
        <f>IF(AND(N12&gt;=17,N12&lt;=21),N12,"")</f>
        <v/>
      </c>
      <c r="L14" s="80"/>
      <c r="M14" s="80"/>
      <c r="N14" s="42" t="str">
        <f>IF(E14&lt;&gt;"",E14,IF(G14&lt;&gt;"",G14,IF(I14&lt;&gt;"",I14,IF(K14&lt;&gt;"",K14,""))))</f>
        <v/>
      </c>
    </row>
    <row r="15" spans="1:16" ht="40" customHeight="1">
      <c r="A15" s="124" t="s">
        <v>90</v>
      </c>
      <c r="B15" s="124" t="s">
        <v>93</v>
      </c>
      <c r="C15" s="62" t="s">
        <v>12</v>
      </c>
      <c r="D15" s="61" t="s">
        <v>32</v>
      </c>
      <c r="E15" s="81"/>
      <c r="F15" s="61" t="s">
        <v>20</v>
      </c>
      <c r="G15" s="82"/>
      <c r="H15" s="61" t="s">
        <v>52</v>
      </c>
      <c r="I15" s="82"/>
      <c r="J15" s="61" t="s">
        <v>33</v>
      </c>
      <c r="K15" s="82"/>
      <c r="L15" s="69" t="str">
        <f>IF(AND(K15&lt;&gt;"",K16&lt;&gt;""),21,IF($E15&lt;&gt;"",2,IF($G15&lt;&gt;"",7.5,IF($I15&lt;&gt;"",13.5,IF($K15&lt;&gt;"",19,"")))))</f>
        <v/>
      </c>
      <c r="M15" s="70" t="str">
        <f>IF(L15&lt;=4,4,IF(AND(L15&gt;=5,L15&lt;=10),5,IF(AND(L15&gt;=11,L15&lt;=16),5,IF(AND(L15&gt;=17,L15&lt;=21),4,""))))</f>
        <v/>
      </c>
      <c r="N15" s="132" t="str">
        <f>IF(OR(L15="",M15="",L16="",M16=""),"",ROUND((L15*M15+L16*M16)/(M15+M16),0))</f>
        <v/>
      </c>
      <c r="P15" s="5" t="e">
        <f>N17/MID(J17,8,2)</f>
        <v>#VALUE!</v>
      </c>
    </row>
    <row r="16" spans="1:16" ht="33" customHeight="1">
      <c r="A16" s="125"/>
      <c r="B16" s="125"/>
      <c r="C16" s="34" t="s">
        <v>13</v>
      </c>
      <c r="D16" s="61" t="s">
        <v>28</v>
      </c>
      <c r="E16" s="78"/>
      <c r="F16" s="61" t="s">
        <v>36</v>
      </c>
      <c r="G16" s="79"/>
      <c r="H16" s="61" t="s">
        <v>53</v>
      </c>
      <c r="I16" s="79"/>
      <c r="J16" s="61" t="s">
        <v>34</v>
      </c>
      <c r="K16" s="79"/>
      <c r="L16" s="69" t="str">
        <f>IF(AND(K15&lt;&gt;"",K16&lt;&gt;""),21,IF($E16&lt;&gt;"",2,IF($G16&lt;&gt;"",7.5,IF($I16&lt;&gt;"",13.5,IF($K16&lt;&gt;"",19,"")))))</f>
        <v/>
      </c>
      <c r="M16" s="70" t="str">
        <f>IF(L16&lt;=4,4,IF(AND(L16&gt;=5,L16&lt;=10),5,IF(AND(L16&gt;=11,L16&lt;=16),5,IF(AND(L16&gt;=17,L16&lt;=21),4,""))))</f>
        <v/>
      </c>
      <c r="N16" s="133"/>
    </row>
    <row r="17" spans="1:16" ht="18.75" customHeight="1">
      <c r="A17" s="15"/>
      <c r="B17" s="8"/>
      <c r="C17" s="9"/>
      <c r="D17" s="75" t="s">
        <v>62</v>
      </c>
      <c r="E17" s="37" t="str">
        <f>IF(N15&lt;=4,N15,"")</f>
        <v/>
      </c>
      <c r="F17" s="75" t="s">
        <v>66</v>
      </c>
      <c r="G17" s="37" t="str">
        <f>IF(AND(N15&gt;=5,N15&lt;=10),N15,"")</f>
        <v/>
      </c>
      <c r="H17" s="75" t="s">
        <v>67</v>
      </c>
      <c r="I17" s="37" t="str">
        <f>IF(AND(N15&gt;=11,N15&lt;=16),N15,"")</f>
        <v/>
      </c>
      <c r="J17" s="75" t="s">
        <v>68</v>
      </c>
      <c r="K17" s="37" t="str">
        <f>IF(AND(N15&gt;=17,N15&lt;=21),N15,"")</f>
        <v/>
      </c>
      <c r="L17" s="80" t="str">
        <f t="shared" ref="L17" si="1">IF($E17&lt;&gt;"",2,IF($G17&lt;&gt;"",8,IF($I17&lt;&gt;"",13,IF($K17&lt;&gt;"",18,""))))</f>
        <v/>
      </c>
      <c r="M17" s="80" t="str">
        <f t="shared" ref="M17" si="2">IF(L17&lt;=4,4,IF(AND(L17&gt;=5,L17&lt;=10),5,IF(AND(L17&gt;=10,L17&lt;=16),5,IF(AND(L17&gt;=17,L17&lt;=21),4,""))))</f>
        <v/>
      </c>
      <c r="N17" s="42" t="str">
        <f>IF(E17&lt;&gt;"",E17,IF(G17&lt;&gt;"",G17,IF(I17&lt;&gt;"",I17,IF(K17&lt;&gt;"",K17,""))))</f>
        <v/>
      </c>
    </row>
    <row r="18" spans="1:16" ht="28.5" customHeight="1">
      <c r="A18" s="118" t="s">
        <v>18</v>
      </c>
      <c r="B18" s="123"/>
      <c r="C18" s="34" t="s">
        <v>14</v>
      </c>
      <c r="D18" s="61" t="s">
        <v>32</v>
      </c>
      <c r="E18" s="81"/>
      <c r="F18" s="61" t="s">
        <v>20</v>
      </c>
      <c r="G18" s="82"/>
      <c r="H18" s="61" t="s">
        <v>52</v>
      </c>
      <c r="I18" s="82"/>
      <c r="J18" s="61" t="s">
        <v>33</v>
      </c>
      <c r="K18" s="82"/>
      <c r="L18" s="69" t="str">
        <f>IF(AND($K$18&lt;&gt;"",$K$19&lt;&gt;"",$K$20&lt;&gt;""),15,IF($E18&lt;&gt;"",1.5,IF($G18&lt;&gt;"",5.5,IF($I18&lt;&gt;"",9.5,IF($K18&lt;&gt;"",14,"")))))</f>
        <v/>
      </c>
      <c r="M18" s="70" t="str">
        <f>IF(L18&lt;=3,3,IF(AND(L18&gt;=4,L18&lt;=7),3,IF(AND(L18&gt;=8,L18&lt;=11),3,IF(AND(L18&gt;=12,L18&lt;=15),3,""))))</f>
        <v/>
      </c>
      <c r="N18" s="132" t="str">
        <f>IF(OR(L18="",M18="",L19="",M19="",L20="",M20=""),"",ROUND((L18*M18+L19*M19+L20*M20)/(M18+M19+M20),0))</f>
        <v/>
      </c>
      <c r="P18" s="5" t="e">
        <f>N21/MID(J21,8,2)</f>
        <v>#VALUE!</v>
      </c>
    </row>
    <row r="19" spans="1:16" ht="28">
      <c r="A19" s="119"/>
      <c r="B19" s="123"/>
      <c r="C19" s="34" t="s">
        <v>15</v>
      </c>
      <c r="D19" s="61" t="s">
        <v>54</v>
      </c>
      <c r="E19" s="71"/>
      <c r="F19" s="61" t="s">
        <v>27</v>
      </c>
      <c r="G19" s="72"/>
      <c r="H19" s="61" t="s">
        <v>30</v>
      </c>
      <c r="I19" s="72"/>
      <c r="J19" s="61" t="s">
        <v>30</v>
      </c>
      <c r="K19" s="72"/>
      <c r="L19" s="69" t="str">
        <f t="shared" ref="L19:L20" si="3">IF(AND($K$18&lt;&gt;"",$K$19&lt;&gt;"",$K$20&lt;&gt;""),15,IF($E19&lt;&gt;"",1.5,IF($G19&lt;&gt;"",5.5,IF($I19&lt;&gt;"",9.5,IF($K19&lt;&gt;"",14,"")))))</f>
        <v/>
      </c>
      <c r="M19" s="70" t="str">
        <f t="shared" ref="M19:M20" si="4">IF(L19&lt;=3,3,IF(AND(L19&gt;=4,L19&lt;=7),3,IF(AND(L19&gt;=8,L19&lt;=11),3,IF(AND(L19&gt;=12,L19&lt;=15),3,""))))</f>
        <v/>
      </c>
      <c r="N19" s="132"/>
    </row>
    <row r="20" spans="1:16" ht="26" customHeight="1">
      <c r="A20" s="120"/>
      <c r="B20" s="123"/>
      <c r="C20" s="62" t="s">
        <v>16</v>
      </c>
      <c r="D20" s="61" t="s">
        <v>28</v>
      </c>
      <c r="E20" s="78"/>
      <c r="F20" s="61" t="s">
        <v>20</v>
      </c>
      <c r="G20" s="79"/>
      <c r="H20" s="61" t="s">
        <v>55</v>
      </c>
      <c r="I20" s="79"/>
      <c r="J20" s="61" t="s">
        <v>56</v>
      </c>
      <c r="K20" s="79"/>
      <c r="L20" s="69" t="str">
        <f t="shared" si="3"/>
        <v/>
      </c>
      <c r="M20" s="70" t="str">
        <f t="shared" si="4"/>
        <v/>
      </c>
      <c r="N20" s="133"/>
    </row>
    <row r="21" spans="1:16">
      <c r="A21" s="83"/>
      <c r="B21" s="83"/>
      <c r="C21" s="83"/>
      <c r="D21" s="84" t="s">
        <v>70</v>
      </c>
      <c r="E21" s="37" t="str">
        <f>IF(N18&lt;=3,N18,"")</f>
        <v/>
      </c>
      <c r="F21" s="75" t="s">
        <v>71</v>
      </c>
      <c r="G21" s="37" t="str">
        <f>IF(AND(N18&gt;=4,N18&lt;=7),N18,"")</f>
        <v/>
      </c>
      <c r="H21" s="75" t="s">
        <v>72</v>
      </c>
      <c r="I21" s="37" t="str">
        <f>IF(AND(N18&gt;=8,N18&lt;=11),N18,"")</f>
        <v/>
      </c>
      <c r="J21" s="75" t="s">
        <v>73</v>
      </c>
      <c r="K21" s="37" t="str">
        <f>IF(AND(N18&gt;=12,N18&lt;=15),N18,"")</f>
        <v/>
      </c>
      <c r="L21" s="80"/>
      <c r="M21" s="80"/>
      <c r="N21" s="42" t="str">
        <f>IF(E21&lt;&gt;"",E21,IF(G21&lt;&gt;"",G21,IF(I21&lt;&gt;"",I21,IF(K21&lt;&gt;"",K21,""))))</f>
        <v/>
      </c>
    </row>
    <row r="22" spans="1:16" ht="14.25" customHeight="1">
      <c r="A22" s="85"/>
      <c r="B22" s="85"/>
      <c r="C22" s="85"/>
      <c r="D22" s="86"/>
      <c r="E22" s="85"/>
      <c r="F22" s="87"/>
      <c r="G22" s="85"/>
      <c r="H22" s="87"/>
      <c r="I22" s="87"/>
      <c r="J22" s="130" t="s">
        <v>37</v>
      </c>
      <c r="K22" s="131"/>
      <c r="L22" s="73"/>
      <c r="M22" s="74"/>
      <c r="N22" s="88" t="str">
        <f>IF(OR(N11="",N14="",N17="",N21=""),"",ROUND(SUM(N11,N14,N17,N21),0))</f>
        <v/>
      </c>
    </row>
    <row r="23" spans="1:16">
      <c r="A23" s="89" t="s">
        <v>77</v>
      </c>
      <c r="B23" s="89" t="s">
        <v>76</v>
      </c>
      <c r="C23" s="85"/>
      <c r="D23" s="86"/>
      <c r="E23" s="85"/>
      <c r="F23" s="16"/>
      <c r="G23" s="85"/>
      <c r="H23" s="16"/>
      <c r="I23" s="87"/>
      <c r="J23" s="130" t="s">
        <v>51</v>
      </c>
      <c r="K23" s="130"/>
      <c r="L23" s="73"/>
      <c r="M23" s="74"/>
      <c r="N23" s="90" t="str">
        <f>IF(N22&lt;=2,1,IF(AND(N22&gt;=3,N22&lt;=4),2,IF(AND(N22&gt;=5,N22&lt;=8),3,IF(AND(N22&gt;=9,N22&lt;=12),4,IF(AND(N22&gt;=13,N22&lt;=16),5,IF(AND(N22&gt;=17,N22&lt;=21),6,IF(AND(N22&gt;=22,N22&lt;=26),7,IF(AND(N22&gt;=27,N22&lt;=31),8,IF(AND(N22&gt;=32,N22&lt;=36),9,IF(AND(N22&gt;=37,N22&lt;=42),10,IF(AND(N22&gt;=43,N22&lt;=48),11,IF(AND(N22&gt;=49,N22&lt;=54),12,IF(AND(N22&gt;=55,N22&lt;=61),13,IF(AND(N22&gt;=62,N22&lt;=68),14,IF(AND(N22&gt;=69,N22&lt;=75),15,"")))))))))))))))</f>
        <v/>
      </c>
    </row>
    <row r="24" spans="1:16">
      <c r="A24" s="54"/>
      <c r="B24" s="47"/>
      <c r="D24" s="1"/>
      <c r="F24" s="2"/>
      <c r="H24" s="2"/>
      <c r="J24" s="2"/>
    </row>
    <row r="25" spans="1:16">
      <c r="A25" s="17"/>
      <c r="B25" s="13"/>
      <c r="D25" s="4"/>
      <c r="E25" s="4"/>
      <c r="F25" s="4"/>
      <c r="G25" s="4"/>
      <c r="H25" s="4"/>
      <c r="I25" s="57"/>
      <c r="J25" s="4"/>
      <c r="K25" s="4"/>
      <c r="L25" s="4"/>
      <c r="M25" s="4"/>
      <c r="N25" s="4"/>
      <c r="O25" s="4"/>
      <c r="P25" s="4"/>
    </row>
    <row r="26" spans="1:16">
      <c r="A26" s="17"/>
      <c r="B26" s="4"/>
      <c r="D26" s="4"/>
      <c r="E26" s="4"/>
      <c r="F26" s="4"/>
      <c r="G26" s="4"/>
      <c r="H26" s="4"/>
      <c r="I26" s="4"/>
      <c r="J26" s="4"/>
      <c r="K26" s="4"/>
      <c r="L26" s="14"/>
      <c r="M26" s="4"/>
      <c r="N26" s="4"/>
      <c r="O26" s="4"/>
      <c r="P26" s="4"/>
    </row>
    <row r="27" spans="1:16">
      <c r="A27" s="17"/>
      <c r="D27" s="1"/>
      <c r="F27" s="2"/>
      <c r="H27" s="2"/>
      <c r="J27" s="2"/>
    </row>
    <row r="28" spans="1:16">
      <c r="A28" s="17"/>
    </row>
    <row r="29" spans="1:16">
      <c r="A29" s="17"/>
    </row>
    <row r="30" spans="1:16" ht="15" customHeight="1"/>
    <row r="31" spans="1:16" ht="84.75" customHeight="1"/>
  </sheetData>
  <mergeCells count="20">
    <mergeCell ref="A1:N3"/>
    <mergeCell ref="A5:A7"/>
    <mergeCell ref="B5:B7"/>
    <mergeCell ref="C5:C7"/>
    <mergeCell ref="D5:K5"/>
    <mergeCell ref="N5:N7"/>
    <mergeCell ref="D6:K6"/>
    <mergeCell ref="A8:A10"/>
    <mergeCell ref="B8:B9"/>
    <mergeCell ref="N8:N10"/>
    <mergeCell ref="A12:A13"/>
    <mergeCell ref="N12:N13"/>
    <mergeCell ref="J22:K22"/>
    <mergeCell ref="J23:K23"/>
    <mergeCell ref="A15:A16"/>
    <mergeCell ref="B15:B16"/>
    <mergeCell ref="N15:N16"/>
    <mergeCell ref="A18:A20"/>
    <mergeCell ref="B18:B20"/>
    <mergeCell ref="N18:N20"/>
  </mergeCells>
  <conditionalFormatting sqref="D11">
    <cfRule type="expression" dxfId="18" priority="16">
      <formula>$E$11&lt;&gt;""</formula>
    </cfRule>
    <cfRule type="expression" dxfId="17" priority="19">
      <formula>$N$8&lt;=4</formula>
    </cfRule>
  </conditionalFormatting>
  <conditionalFormatting sqref="F11">
    <cfRule type="expression" dxfId="16" priority="15">
      <formula>$G$11&lt;&gt;""</formula>
    </cfRule>
    <cfRule type="expression" dxfId="15" priority="18">
      <formula>"e($N$3&gt;=5;$N$3&lt;=9)"</formula>
    </cfRule>
  </conditionalFormatting>
  <conditionalFormatting sqref="H11">
    <cfRule type="expression" dxfId="14" priority="14">
      <formula>$I$11&lt;&gt;""</formula>
    </cfRule>
    <cfRule type="expression" dxfId="13" priority="17">
      <formula>AND(N8&gt;=10,N8&lt;=10)</formula>
    </cfRule>
  </conditionalFormatting>
  <conditionalFormatting sqref="J11">
    <cfRule type="expression" dxfId="12" priority="13">
      <formula>$K$11&lt;&gt;""</formula>
    </cfRule>
  </conditionalFormatting>
  <conditionalFormatting sqref="D14">
    <cfRule type="expression" dxfId="11" priority="12">
      <formula>$E$14&lt;&gt;""</formula>
    </cfRule>
  </conditionalFormatting>
  <conditionalFormatting sqref="F14">
    <cfRule type="expression" dxfId="10" priority="11">
      <formula>$G$14&lt;&gt;""</formula>
    </cfRule>
  </conditionalFormatting>
  <conditionalFormatting sqref="H14">
    <cfRule type="expression" dxfId="9" priority="10">
      <formula>$I$14&lt;&gt;""</formula>
    </cfRule>
  </conditionalFormatting>
  <conditionalFormatting sqref="J14">
    <cfRule type="expression" dxfId="8" priority="9">
      <formula>$K$14&lt;&gt;""</formula>
    </cfRule>
  </conditionalFormatting>
  <conditionalFormatting sqref="D17">
    <cfRule type="expression" dxfId="7" priority="8">
      <formula>$E$17&lt;&gt;""</formula>
    </cfRule>
  </conditionalFormatting>
  <conditionalFormatting sqref="F17">
    <cfRule type="expression" dxfId="6" priority="7">
      <formula>G17&lt;&gt;""</formula>
    </cfRule>
  </conditionalFormatting>
  <conditionalFormatting sqref="H17">
    <cfRule type="expression" dxfId="5" priority="6">
      <formula>$I$17&lt;&gt;""</formula>
    </cfRule>
  </conditionalFormatting>
  <conditionalFormatting sqref="J17">
    <cfRule type="expression" dxfId="4" priority="5">
      <formula>$K$17&lt;&gt;""</formula>
    </cfRule>
  </conditionalFormatting>
  <conditionalFormatting sqref="D21">
    <cfRule type="expression" dxfId="3" priority="4">
      <formula>$E$21&lt;&gt;""</formula>
    </cfRule>
  </conditionalFormatting>
  <conditionalFormatting sqref="F21">
    <cfRule type="expression" dxfId="2" priority="3">
      <formula>$G$21&lt;&gt;""</formula>
    </cfRule>
  </conditionalFormatting>
  <conditionalFormatting sqref="H21">
    <cfRule type="expression" dxfId="1" priority="2">
      <formula>$I$21&lt;&gt;""</formula>
    </cfRule>
  </conditionalFormatting>
  <conditionalFormatting sqref="J21">
    <cfRule type="expression" dxfId="0" priority="1">
      <formula>$K$21&lt;&gt;""</formula>
    </cfRule>
  </conditionalFormatting>
  <pageMargins left="0.7" right="0.7" top="0.75" bottom="0.75" header="0.3" footer="0.3"/>
  <drawing r:id="rId1"/>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4" enableFormatConditionsCalculation="0"/>
  <dimension ref="A2:P3"/>
  <sheetViews>
    <sheetView workbookViewId="0">
      <selection activeCell="C16" sqref="C16"/>
    </sheetView>
  </sheetViews>
  <sheetFormatPr baseColWidth="10" defaultColWidth="8.83203125" defaultRowHeight="14" x14ac:dyDescent="0"/>
  <cols>
    <col min="1" max="1" width="14.83203125" bestFit="1" customWidth="1"/>
  </cols>
  <sheetData>
    <row r="2" spans="1:16">
      <c r="A2" s="6" t="s">
        <v>38</v>
      </c>
      <c r="B2" s="6" t="s">
        <v>39</v>
      </c>
      <c r="C2" s="6" t="s">
        <v>58</v>
      </c>
      <c r="D2" s="6" t="s">
        <v>59</v>
      </c>
      <c r="E2" s="6" t="s">
        <v>60</v>
      </c>
      <c r="F2" s="6" t="s">
        <v>40</v>
      </c>
      <c r="G2" s="6" t="s">
        <v>41</v>
      </c>
      <c r="H2" s="6" t="s">
        <v>42</v>
      </c>
      <c r="I2" s="6" t="s">
        <v>43</v>
      </c>
      <c r="J2" s="6" t="s">
        <v>44</v>
      </c>
      <c r="K2" s="6" t="s">
        <v>45</v>
      </c>
      <c r="L2" s="6" t="s">
        <v>46</v>
      </c>
      <c r="M2" s="6" t="s">
        <v>47</v>
      </c>
      <c r="N2" s="6" t="s">
        <v>48</v>
      </c>
      <c r="O2" s="6" t="s">
        <v>49</v>
      </c>
      <c r="P2" s="6" t="s">
        <v>50</v>
      </c>
    </row>
    <row r="3" spans="1:16">
      <c r="A3" s="6" t="s">
        <v>51</v>
      </c>
      <c r="B3" s="6">
        <v>1</v>
      </c>
      <c r="C3" s="6">
        <v>2</v>
      </c>
      <c r="D3" s="6">
        <v>3</v>
      </c>
      <c r="E3" s="6">
        <v>4</v>
      </c>
      <c r="F3" s="6">
        <v>5</v>
      </c>
      <c r="G3" s="6">
        <v>6</v>
      </c>
      <c r="H3" s="6">
        <v>7</v>
      </c>
      <c r="I3" s="6">
        <v>8</v>
      </c>
      <c r="J3" s="6">
        <v>9</v>
      </c>
      <c r="K3" s="6">
        <v>10</v>
      </c>
      <c r="L3" s="6">
        <v>11</v>
      </c>
      <c r="M3" s="6">
        <v>12</v>
      </c>
      <c r="N3" s="6">
        <v>13</v>
      </c>
      <c r="O3" s="6">
        <v>14</v>
      </c>
      <c r="P3" s="6">
        <v>15</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enableFormatConditionsCalculation="0"/>
  <dimension ref="A1:P31"/>
  <sheetViews>
    <sheetView showGridLines="0" workbookViewId="0">
      <selection activeCell="A5" sqref="A5:C20"/>
    </sheetView>
  </sheetViews>
  <sheetFormatPr baseColWidth="10" defaultColWidth="8.83203125" defaultRowHeight="14" outlineLevelCol="1" x14ac:dyDescent="0"/>
  <cols>
    <col min="1" max="1" width="28.33203125" style="7" customWidth="1"/>
    <col min="2" max="2" width="20.1640625" customWidth="1"/>
    <col min="3" max="3" width="26.1640625" style="7" bestFit="1" customWidth="1"/>
    <col min="4" max="4" width="16.33203125" customWidth="1"/>
    <col min="5" max="5" width="3.33203125" customWidth="1"/>
    <col min="6" max="6" width="12.6640625" customWidth="1"/>
    <col min="7" max="7" width="3.33203125" customWidth="1"/>
    <col min="8" max="8" width="17.1640625" customWidth="1"/>
    <col min="9" max="9" width="3.33203125" customWidth="1"/>
    <col min="10" max="10" width="13.1640625" customWidth="1"/>
    <col min="11" max="11" width="3.33203125" customWidth="1"/>
    <col min="12" max="12" width="6.6640625" hidden="1" customWidth="1" outlineLevel="1"/>
    <col min="13" max="13" width="4.5" hidden="1" customWidth="1" outlineLevel="1"/>
    <col min="14" max="14" width="11.5" bestFit="1" customWidth="1" collapsed="1"/>
    <col min="15" max="15" width="10" bestFit="1" customWidth="1"/>
    <col min="16" max="16" width="9.6640625" bestFit="1" customWidth="1"/>
  </cols>
  <sheetData>
    <row r="1" spans="1:16" ht="15" thickBot="1">
      <c r="A1" s="109" t="s">
        <v>74</v>
      </c>
      <c r="B1" s="109"/>
      <c r="C1" s="109"/>
      <c r="D1" s="109"/>
      <c r="E1" s="109"/>
      <c r="F1" s="109"/>
      <c r="G1" s="109"/>
      <c r="H1" s="109"/>
      <c r="I1" s="109"/>
      <c r="J1" s="109"/>
      <c r="K1" s="109"/>
      <c r="L1" s="109"/>
      <c r="M1" s="109"/>
      <c r="N1" s="109"/>
    </row>
    <row r="2" spans="1:16" ht="16" thickTop="1" thickBot="1">
      <c r="A2" s="109"/>
      <c r="B2" s="109"/>
      <c r="C2" s="109"/>
      <c r="D2" s="109"/>
      <c r="E2" s="109"/>
      <c r="F2" s="109"/>
      <c r="G2" s="109"/>
      <c r="H2" s="109"/>
      <c r="I2" s="109"/>
      <c r="J2" s="109"/>
      <c r="K2" s="109"/>
      <c r="L2" s="109"/>
      <c r="M2" s="109"/>
      <c r="N2" s="109"/>
    </row>
    <row r="3" spans="1:16" ht="15" thickTop="1">
      <c r="A3" s="110"/>
      <c r="B3" s="110"/>
      <c r="C3" s="110"/>
      <c r="D3" s="110"/>
      <c r="E3" s="110"/>
      <c r="F3" s="110"/>
      <c r="G3" s="110"/>
      <c r="H3" s="110"/>
      <c r="I3" s="110"/>
      <c r="J3" s="110"/>
      <c r="K3" s="110"/>
      <c r="L3" s="110"/>
      <c r="M3" s="110"/>
      <c r="N3" s="110"/>
    </row>
    <row r="4" spans="1:16" ht="20" thickBot="1">
      <c r="A4" s="22"/>
      <c r="B4" s="22"/>
      <c r="C4" s="22"/>
      <c r="D4" s="22"/>
      <c r="E4" s="22"/>
      <c r="F4" s="22"/>
      <c r="G4" s="22"/>
      <c r="H4" s="22"/>
      <c r="I4" s="22"/>
      <c r="J4" s="22"/>
      <c r="K4" s="22"/>
      <c r="L4" s="22"/>
      <c r="M4" s="22"/>
      <c r="N4" s="22"/>
      <c r="O4" s="23"/>
    </row>
    <row r="5" spans="1:16" ht="15" customHeight="1" thickTop="1">
      <c r="A5" s="129" t="s">
        <v>75</v>
      </c>
      <c r="B5" s="126" t="s">
        <v>94</v>
      </c>
      <c r="C5" s="107"/>
      <c r="D5" s="108" t="s">
        <v>0</v>
      </c>
      <c r="E5" s="108"/>
      <c r="F5" s="108"/>
      <c r="G5" s="108"/>
      <c r="H5" s="108"/>
      <c r="I5" s="108"/>
      <c r="J5" s="108"/>
      <c r="K5" s="108"/>
      <c r="L5" s="18" t="s">
        <v>61</v>
      </c>
      <c r="M5" s="18"/>
      <c r="N5" s="107" t="s">
        <v>61</v>
      </c>
    </row>
    <row r="6" spans="1:16">
      <c r="A6" s="127"/>
      <c r="B6" s="127"/>
      <c r="C6" s="107"/>
      <c r="D6" s="113" t="s">
        <v>1</v>
      </c>
      <c r="E6" s="114"/>
      <c r="F6" s="114"/>
      <c r="G6" s="114"/>
      <c r="H6" s="114"/>
      <c r="I6" s="114"/>
      <c r="J6" s="114"/>
      <c r="K6" s="115"/>
      <c r="L6" s="19"/>
      <c r="M6" s="19"/>
      <c r="N6" s="107"/>
      <c r="O6" s="3"/>
    </row>
    <row r="7" spans="1:16" ht="22.5" customHeight="1">
      <c r="A7" s="128"/>
      <c r="B7" s="128"/>
      <c r="C7" s="108"/>
      <c r="D7" s="45" t="s">
        <v>2</v>
      </c>
      <c r="E7" s="35"/>
      <c r="F7" s="21" t="s">
        <v>3</v>
      </c>
      <c r="G7" s="35"/>
      <c r="H7" s="21" t="s">
        <v>4</v>
      </c>
      <c r="I7" s="35"/>
      <c r="J7" s="21" t="s">
        <v>5</v>
      </c>
      <c r="K7" s="35"/>
      <c r="L7" s="8" t="s">
        <v>69</v>
      </c>
      <c r="M7" s="8" t="s">
        <v>31</v>
      </c>
      <c r="N7" s="108"/>
    </row>
    <row r="8" spans="1:16" ht="40" customHeight="1">
      <c r="A8" s="123" t="s">
        <v>6</v>
      </c>
      <c r="B8" s="124" t="s">
        <v>91</v>
      </c>
      <c r="C8" s="34" t="s">
        <v>7</v>
      </c>
      <c r="D8" s="10" t="s">
        <v>19</v>
      </c>
      <c r="E8" s="30"/>
      <c r="F8" s="10" t="s">
        <v>20</v>
      </c>
      <c r="G8" s="32"/>
      <c r="H8" s="10" t="s">
        <v>21</v>
      </c>
      <c r="I8" s="32"/>
      <c r="J8" s="61" t="s">
        <v>22</v>
      </c>
      <c r="K8" s="32"/>
      <c r="L8" s="11" t="str">
        <f>IF(AND(K8&lt;&gt;"",K9&lt;&gt;"",K10&lt;&gt;""),18,IF($E8&lt;&gt;"",2,IF($G8&lt;&gt;"",7,IF($I8&lt;&gt;"",12,IF($K8&lt;&gt;"",17,"")))))</f>
        <v/>
      </c>
      <c r="M8" s="29" t="str">
        <f>IF(L8&lt;=4,4,IF(AND(L8&gt;=5,L8&lt;=9),4,IF(AND(L8&gt;=10,L8&lt;=14),4,IF(AND(L8&gt;=15,L8&lt;=18),3,""))))</f>
        <v/>
      </c>
      <c r="N8" s="116" t="str">
        <f>IF(OR(L8="",M8="",L9="",M9="",L10="",M10=""),"",ROUND((L8*M8+L9*M9+L10*M10)/(M8+M9+M10),0))</f>
        <v/>
      </c>
      <c r="P8" s="5" t="e">
        <f>N11/MID(J11,8,2)</f>
        <v>#VALUE!</v>
      </c>
    </row>
    <row r="9" spans="1:16" ht="28.5" customHeight="1">
      <c r="A9" s="123"/>
      <c r="B9" s="125"/>
      <c r="C9" s="34" t="s">
        <v>8</v>
      </c>
      <c r="D9" s="10" t="s">
        <v>23</v>
      </c>
      <c r="E9" s="31"/>
      <c r="F9" s="10" t="s">
        <v>24</v>
      </c>
      <c r="G9" s="33"/>
      <c r="H9" s="10" t="s">
        <v>25</v>
      </c>
      <c r="I9" s="33"/>
      <c r="J9" s="10" t="s">
        <v>26</v>
      </c>
      <c r="K9" s="33"/>
      <c r="L9" s="11" t="str">
        <f>IF(AND(K8&lt;&gt;"",K9&lt;&gt;"",K10&lt;&gt;""),18,IF($E9&lt;&gt;"",2,IF($G9&lt;&gt;"",7,IF($I9&lt;&gt;"",12,IF($K9&lt;&gt;"",17,"")))))</f>
        <v/>
      </c>
      <c r="M9" s="29" t="str">
        <f t="shared" ref="M9:M10" si="0">IF(L9&lt;=4,4,IF(AND(L9&gt;=5,L9&lt;=9),4,IF(AND(L9&gt;=10,L9&lt;=14),4,IF(AND(L9&gt;=15,L9&lt;=18),3,""))))</f>
        <v/>
      </c>
      <c r="N9" s="116"/>
    </row>
    <row r="10" spans="1:16" ht="35.25" customHeight="1">
      <c r="A10" s="123"/>
      <c r="B10" s="91" t="s">
        <v>92</v>
      </c>
      <c r="C10" s="34" t="s">
        <v>9</v>
      </c>
      <c r="D10" s="10" t="s">
        <v>28</v>
      </c>
      <c r="E10" s="31"/>
      <c r="F10" s="10" t="s">
        <v>27</v>
      </c>
      <c r="G10" s="33"/>
      <c r="H10" s="10" t="s">
        <v>29</v>
      </c>
      <c r="I10" s="33"/>
      <c r="J10" s="10" t="s">
        <v>30</v>
      </c>
      <c r="K10" s="33"/>
      <c r="L10" s="11" t="str">
        <f>IF(AND(K8&lt;&gt;"",K9&lt;&gt;"",K10&lt;&gt;""),18,IF($E10&lt;&gt;"",2,IF($G10&lt;&gt;"",7,IF($I10&lt;&gt;"",12,IF($K10&lt;&gt;"",17,"")))))</f>
        <v/>
      </c>
      <c r="M10" s="29" t="str">
        <f t="shared" si="0"/>
        <v/>
      </c>
      <c r="N10" s="117"/>
    </row>
    <row r="11" spans="1:16" ht="23.25" customHeight="1">
      <c r="A11" s="15"/>
      <c r="B11" s="8"/>
      <c r="C11" s="9"/>
      <c r="D11" s="24" t="s">
        <v>62</v>
      </c>
      <c r="E11" s="36" t="str">
        <f>IF(N8&lt;=4,N8,"")</f>
        <v/>
      </c>
      <c r="F11" s="25" t="s">
        <v>63</v>
      </c>
      <c r="G11" s="37" t="str">
        <f>IF(AND(N8&gt;=5,N8&lt;=9),N8,"")</f>
        <v/>
      </c>
      <c r="H11" s="24" t="s">
        <v>64</v>
      </c>
      <c r="I11" s="37" t="str">
        <f>IF(AND(N8&gt;=10,N8&lt;=14),N8,"")</f>
        <v/>
      </c>
      <c r="J11" s="24" t="s">
        <v>65</v>
      </c>
      <c r="K11" s="37" t="str">
        <f>IF(AND(N8&gt;=15,N8&lt;=18),N8,"")</f>
        <v/>
      </c>
      <c r="L11" s="46"/>
      <c r="M11" s="46"/>
      <c r="N11" s="42" t="str">
        <f>IF(E11&lt;&gt;"",E11,IF(G11&lt;&gt;"",G11,IF(I11&lt;&gt;"",I11,IF(K11&lt;&gt;"",K11,""))))</f>
        <v/>
      </c>
    </row>
    <row r="12" spans="1:16" ht="32.25" customHeight="1">
      <c r="A12" s="121" t="s">
        <v>17</v>
      </c>
      <c r="B12" s="92" t="s">
        <v>95</v>
      </c>
      <c r="C12" s="34" t="s">
        <v>10</v>
      </c>
      <c r="D12" s="10" t="s">
        <v>32</v>
      </c>
      <c r="E12" s="31"/>
      <c r="F12" s="10" t="s">
        <v>20</v>
      </c>
      <c r="G12" s="33"/>
      <c r="H12" s="10" t="s">
        <v>21</v>
      </c>
      <c r="I12" s="33"/>
      <c r="J12" s="10" t="s">
        <v>33</v>
      </c>
      <c r="K12" s="33"/>
      <c r="L12" s="11" t="str">
        <f>IF(AND(K12&lt;&gt;"",K13&lt;&gt;""),21,IF($E12&lt;&gt;"",2,IF($G12&lt;&gt;"",7.5,IF($I12&lt;&gt;"",13.5,IF($K12&lt;&gt;"",19,"")))))</f>
        <v/>
      </c>
      <c r="M12" s="29" t="str">
        <f>IF(L12&lt;=4,4,IF(AND(L12&gt;=5,L12&lt;=10),5,IF(AND(L12&gt;=11,L12&lt;=16),5,IF(AND(L12&gt;=17,L12&lt;=21),4,""))))</f>
        <v/>
      </c>
      <c r="N12" s="116" t="str">
        <f>IF(OR(L12="",M12="",L13="",M13=""),"",ROUND((L12*M12+L13*M13)/(M12+M13),0))</f>
        <v/>
      </c>
      <c r="P12" s="5" t="e">
        <f>N14/MID(J14,8,2)</f>
        <v>#VALUE!</v>
      </c>
    </row>
    <row r="13" spans="1:16" ht="32.25" customHeight="1">
      <c r="A13" s="122"/>
      <c r="B13" s="93" t="s">
        <v>96</v>
      </c>
      <c r="C13" s="62" t="s">
        <v>11</v>
      </c>
      <c r="D13" s="10" t="s">
        <v>28</v>
      </c>
      <c r="E13" s="38"/>
      <c r="F13" s="10" t="s">
        <v>36</v>
      </c>
      <c r="G13" s="39"/>
      <c r="H13" s="10" t="s">
        <v>35</v>
      </c>
      <c r="I13" s="39"/>
      <c r="J13" s="10" t="s">
        <v>34</v>
      </c>
      <c r="K13" s="39"/>
      <c r="L13" s="11" t="str">
        <f>IF(AND(K12&lt;&gt;"",K13&lt;&gt;""),21,IF($E13&lt;&gt;"",2,IF($G13&lt;&gt;"",7.5,IF($I13&lt;&gt;"",13.5,IF($K13&lt;&gt;"",19,"")))))</f>
        <v/>
      </c>
      <c r="M13" s="29" t="str">
        <f>IF(L13&lt;=4,4,IF(AND(L13&gt;=5,L13&lt;=10),5,IF(AND(L13&gt;=11,L13&lt;=16),5,IF(AND(L13&gt;=17,L13&lt;=21),4,""))))</f>
        <v/>
      </c>
      <c r="N13" s="117"/>
    </row>
    <row r="14" spans="1:16" ht="19.5" customHeight="1">
      <c r="A14" s="15"/>
      <c r="B14" s="8"/>
      <c r="C14" s="9"/>
      <c r="D14" s="24" t="s">
        <v>62</v>
      </c>
      <c r="E14" s="37" t="str">
        <f>IF(N12&lt;=4,N12,"")</f>
        <v/>
      </c>
      <c r="F14" s="24" t="s">
        <v>66</v>
      </c>
      <c r="G14" s="37" t="str">
        <f>IF(AND(N12&gt;=5,N12&lt;=10),N12,"")</f>
        <v/>
      </c>
      <c r="H14" s="24" t="s">
        <v>67</v>
      </c>
      <c r="I14" s="37" t="str">
        <f>IF(AND(N12&gt;=11,N12&lt;=16),N12,"")</f>
        <v/>
      </c>
      <c r="J14" s="24" t="s">
        <v>68</v>
      </c>
      <c r="K14" s="37" t="str">
        <f>IF(AND(N12&gt;=17,N12&lt;=21),N12,"")</f>
        <v/>
      </c>
      <c r="L14" s="26"/>
      <c r="M14" s="26"/>
      <c r="N14" s="42" t="str">
        <f>IF(E14&lt;&gt;"",E14,IF(G14&lt;&gt;"",G14,IF(I14&lt;&gt;"",I14,IF(K14&lt;&gt;"",K14,""))))</f>
        <v/>
      </c>
    </row>
    <row r="15" spans="1:16" ht="40" customHeight="1">
      <c r="A15" s="124" t="s">
        <v>90</v>
      </c>
      <c r="B15" s="124" t="s">
        <v>93</v>
      </c>
      <c r="C15" s="62" t="s">
        <v>12</v>
      </c>
      <c r="D15" s="10" t="s">
        <v>32</v>
      </c>
      <c r="E15" s="40"/>
      <c r="F15" s="10" t="s">
        <v>20</v>
      </c>
      <c r="G15" s="41"/>
      <c r="H15" s="10" t="s">
        <v>52</v>
      </c>
      <c r="I15" s="41"/>
      <c r="J15" s="10" t="s">
        <v>33</v>
      </c>
      <c r="K15" s="41"/>
      <c r="L15" s="11" t="str">
        <f>IF(AND(K15&lt;&gt;"",K16&lt;&gt;""),21,IF($E15&lt;&gt;"",2,IF($G15&lt;&gt;"",7.5,IF($I15&lt;&gt;"",13.5,IF($K15&lt;&gt;"",19,"")))))</f>
        <v/>
      </c>
      <c r="M15" s="29" t="str">
        <f>IF(L15&lt;=4,4,IF(AND(L15&gt;=5,L15&lt;=10),5,IF(AND(L15&gt;=11,L15&lt;=16),5,IF(AND(L15&gt;=17,L15&lt;=21),4,""))))</f>
        <v/>
      </c>
      <c r="N15" s="116" t="str">
        <f>IF(OR(L15="",M15="",L16="",M16=""),"",ROUND((L15*M15+L16*M16)/(M15+M16),0))</f>
        <v/>
      </c>
      <c r="P15" s="5" t="e">
        <f>N17/MID(J17,8,2)</f>
        <v>#VALUE!</v>
      </c>
    </row>
    <row r="16" spans="1:16" ht="33" customHeight="1">
      <c r="A16" s="125"/>
      <c r="B16" s="125"/>
      <c r="C16" s="34" t="s">
        <v>13</v>
      </c>
      <c r="D16" s="10" t="s">
        <v>28</v>
      </c>
      <c r="E16" s="38"/>
      <c r="F16" s="10" t="s">
        <v>36</v>
      </c>
      <c r="G16" s="39"/>
      <c r="H16" s="10" t="s">
        <v>53</v>
      </c>
      <c r="I16" s="39"/>
      <c r="J16" s="10" t="s">
        <v>34</v>
      </c>
      <c r="K16" s="39"/>
      <c r="L16" s="11" t="str">
        <f>IF(AND(K15&lt;&gt;"",K16&lt;&gt;""),21,IF($E16&lt;&gt;"",2,IF($G16&lt;&gt;"",7.5,IF($I16&lt;&gt;"",13.5,IF($K16&lt;&gt;"",19,"")))))</f>
        <v/>
      </c>
      <c r="M16" s="29" t="str">
        <f>IF(L16&lt;=4,4,IF(AND(L16&gt;=5,L16&lt;=10),5,IF(AND(L16&gt;=11,L16&lt;=16),5,IF(AND(L16&gt;=17,L16&lt;=21),4,""))))</f>
        <v/>
      </c>
      <c r="N16" s="117"/>
    </row>
    <row r="17" spans="1:16" ht="18.75" customHeight="1">
      <c r="A17" s="15"/>
      <c r="B17" s="8"/>
      <c r="C17" s="9"/>
      <c r="D17" s="24" t="s">
        <v>62</v>
      </c>
      <c r="E17" s="37" t="str">
        <f>IF(N15&lt;=4,N15,"")</f>
        <v/>
      </c>
      <c r="F17" s="24" t="s">
        <v>66</v>
      </c>
      <c r="G17" s="37" t="str">
        <f>IF(AND(N15&gt;=5,N15&lt;=10),N15,"")</f>
        <v/>
      </c>
      <c r="H17" s="24" t="s">
        <v>67</v>
      </c>
      <c r="I17" s="37" t="str">
        <f>IF(AND(N15&gt;=11,N15&lt;=16),N15,"")</f>
        <v/>
      </c>
      <c r="J17" s="24" t="s">
        <v>68</v>
      </c>
      <c r="K17" s="37" t="str">
        <f>IF(AND(N15&gt;=17,N15&lt;=21),N15,"")</f>
        <v/>
      </c>
      <c r="L17" s="26" t="str">
        <f t="shared" ref="L17" si="1">IF($E17&lt;&gt;"",2,IF($G17&lt;&gt;"",8,IF($I17&lt;&gt;"",13,IF($K17&lt;&gt;"",18,""))))</f>
        <v/>
      </c>
      <c r="M17" s="26" t="str">
        <f t="shared" ref="M17" si="2">IF(L17&lt;=4,4,IF(AND(L17&gt;=5,L17&lt;=10),5,IF(AND(L17&gt;=10,L17&lt;=16),5,IF(AND(L17&gt;=17,L17&lt;=21),4,""))))</f>
        <v/>
      </c>
      <c r="N17" s="42" t="str">
        <f>IF(E17&lt;&gt;"",E17,IF(G17&lt;&gt;"",G17,IF(I17&lt;&gt;"",I17,IF(K17&lt;&gt;"",K17,""))))</f>
        <v/>
      </c>
    </row>
    <row r="18" spans="1:16" ht="28.5" customHeight="1">
      <c r="A18" s="118" t="s">
        <v>18</v>
      </c>
      <c r="B18" s="123"/>
      <c r="C18" s="34" t="s">
        <v>14</v>
      </c>
      <c r="D18" s="10" t="s">
        <v>32</v>
      </c>
      <c r="E18" s="40"/>
      <c r="F18" s="10" t="s">
        <v>20</v>
      </c>
      <c r="G18" s="41"/>
      <c r="H18" s="10" t="s">
        <v>52</v>
      </c>
      <c r="I18" s="41"/>
      <c r="J18" s="10" t="s">
        <v>33</v>
      </c>
      <c r="K18" s="41"/>
      <c r="L18" s="11" t="str">
        <f>IF(AND($K$18&lt;&gt;"",$K$19&lt;&gt;"",$K$20&lt;&gt;""),15,IF($E18&lt;&gt;"",1.5,IF($G18&lt;&gt;"",5.5,IF($I18&lt;&gt;"",9.5,IF($K18&lt;&gt;"",14,"")))))</f>
        <v/>
      </c>
      <c r="M18" s="29" t="str">
        <f>IF(L18&lt;=3,3,IF(AND(L18&gt;=4,L18&lt;=7),3,IF(AND(L18&gt;=8,L18&lt;=11),3,IF(AND(L18&gt;=12,L18&lt;=15),3,""))))</f>
        <v/>
      </c>
      <c r="N18" s="116" t="str">
        <f>IF(OR(L18="",M18="",L19="",M19="",L20="",M20=""),"",ROUND((L18*M18+L19*M19+L20*M20)/(M18+M19+M20),0))</f>
        <v/>
      </c>
      <c r="P18" s="5" t="e">
        <f>N21/MID(J21,8,2)</f>
        <v>#VALUE!</v>
      </c>
    </row>
    <row r="19" spans="1:16" ht="28">
      <c r="A19" s="119"/>
      <c r="B19" s="123"/>
      <c r="C19" s="34" t="s">
        <v>15</v>
      </c>
      <c r="D19" s="10" t="s">
        <v>54</v>
      </c>
      <c r="E19" s="31"/>
      <c r="F19" s="10" t="s">
        <v>27</v>
      </c>
      <c r="G19" s="33"/>
      <c r="H19" s="10" t="s">
        <v>30</v>
      </c>
      <c r="I19" s="33"/>
      <c r="J19" s="10" t="s">
        <v>30</v>
      </c>
      <c r="K19" s="33"/>
      <c r="L19" s="11" t="str">
        <f t="shared" ref="L19:L20" si="3">IF(AND($K$18&lt;&gt;"",$K$19&lt;&gt;"",$K$20&lt;&gt;""),15,IF($E19&lt;&gt;"",1.5,IF($G19&lt;&gt;"",5.5,IF($I19&lt;&gt;"",9.5,IF($K19&lt;&gt;"",14,"")))))</f>
        <v/>
      </c>
      <c r="M19" s="29" t="str">
        <f t="shared" ref="M19:M20" si="4">IF(L19&lt;=3,3,IF(AND(L19&gt;=4,L19&lt;=7),3,IF(AND(L19&gt;=8,L19&lt;=11),3,IF(AND(L19&gt;=12,L19&lt;=15),3,""))))</f>
        <v/>
      </c>
      <c r="N19" s="116"/>
    </row>
    <row r="20" spans="1:16" ht="26" customHeight="1">
      <c r="A20" s="120"/>
      <c r="B20" s="123"/>
      <c r="C20" s="62" t="s">
        <v>16</v>
      </c>
      <c r="D20" s="10" t="s">
        <v>28</v>
      </c>
      <c r="E20" s="38"/>
      <c r="F20" s="10" t="s">
        <v>20</v>
      </c>
      <c r="G20" s="39"/>
      <c r="H20" s="10" t="s">
        <v>55</v>
      </c>
      <c r="I20" s="39"/>
      <c r="J20" s="10" t="s">
        <v>56</v>
      </c>
      <c r="K20" s="39"/>
      <c r="L20" s="11" t="str">
        <f t="shared" si="3"/>
        <v/>
      </c>
      <c r="M20" s="29" t="str">
        <f t="shared" si="4"/>
        <v/>
      </c>
      <c r="N20" s="117"/>
    </row>
    <row r="21" spans="1:16">
      <c r="A21" s="12"/>
      <c r="B21" s="12"/>
      <c r="C21" s="12"/>
      <c r="D21" s="27" t="s">
        <v>70</v>
      </c>
      <c r="E21" s="37" t="str">
        <f>IF(N18&lt;=3,N18,"")</f>
        <v/>
      </c>
      <c r="F21" s="24" t="s">
        <v>71</v>
      </c>
      <c r="G21" s="37" t="str">
        <f>IF(AND(N18&gt;=4,N18&lt;=7),N18,"")</f>
        <v/>
      </c>
      <c r="H21" s="24" t="s">
        <v>72</v>
      </c>
      <c r="I21" s="37" t="str">
        <f>IF(AND(N18&gt;=8,N18&lt;=11),N18,"")</f>
        <v/>
      </c>
      <c r="J21" s="24" t="s">
        <v>73</v>
      </c>
      <c r="K21" s="37" t="str">
        <f>IF(AND(N18&gt;=12,N18&lt;=15),N18,"")</f>
        <v/>
      </c>
      <c r="L21" s="26"/>
      <c r="M21" s="26"/>
      <c r="N21" s="42" t="str">
        <f>IF(E21&lt;&gt;"",E21,IF(G21&lt;&gt;"",G21,IF(I21&lt;&gt;"",I21,IF(K21&lt;&gt;"",K21,""))))</f>
        <v/>
      </c>
    </row>
    <row r="22" spans="1:16" ht="14.25" customHeight="1">
      <c r="B22" s="7"/>
      <c r="D22" s="1"/>
      <c r="E22" s="7"/>
      <c r="F22" s="2"/>
      <c r="G22" s="7"/>
      <c r="H22" s="2"/>
      <c r="I22" s="2"/>
      <c r="J22" s="111" t="s">
        <v>37</v>
      </c>
      <c r="K22" s="112"/>
      <c r="L22" s="15"/>
      <c r="M22" s="9"/>
      <c r="N22" s="43" t="str">
        <f>IF(OR(N11="",N14="",N17="",N21=""),"",ROUND(SUM(N11,N14,N17,N21),0))</f>
        <v/>
      </c>
    </row>
    <row r="23" spans="1:16" ht="18">
      <c r="A23" s="28" t="s">
        <v>77</v>
      </c>
      <c r="B23" s="28" t="s">
        <v>76</v>
      </c>
      <c r="D23" s="1"/>
      <c r="E23" s="7"/>
      <c r="F23" s="16"/>
      <c r="G23" s="7"/>
      <c r="H23" s="16"/>
      <c r="I23" s="2"/>
      <c r="J23" s="111" t="s">
        <v>51</v>
      </c>
      <c r="K23" s="111"/>
      <c r="L23" s="15"/>
      <c r="M23" s="9"/>
      <c r="N23" s="44" t="str">
        <f>IF(N22&lt;=2,1,IF(AND(N22&gt;=3,N22&lt;=4),2,IF(AND(N22&gt;=5,N22&lt;=8),3,IF(AND(N22&gt;=9,N22&lt;=12),4,IF(AND(N22&gt;=13,N22&lt;=16),5,IF(AND(N22&gt;=17,N22&lt;=21),6,IF(AND(N22&gt;=22,N22&lt;=26),7,IF(AND(N22&gt;=27,N22&lt;=31),8,IF(AND(N22&gt;=32,N22&lt;=36),9,IF(AND(N22&gt;=37,N22&lt;=42),10,IF(AND(N22&gt;=43,N22&lt;=48),11,IF(AND(N22&gt;=49,N22&lt;=54),12,IF(AND(N22&gt;=55,N22&lt;=61),13,IF(AND(N22&gt;=62,N22&lt;=68),14,IF(AND(N22&gt;=69,N22&lt;=75),15,"")))))))))))))))</f>
        <v/>
      </c>
    </row>
    <row r="24" spans="1:16">
      <c r="A24" s="54"/>
      <c r="B24" s="47"/>
      <c r="D24" s="1"/>
      <c r="F24" s="2"/>
      <c r="H24" s="2"/>
      <c r="J24" s="2"/>
    </row>
    <row r="25" spans="1:16">
      <c r="A25" s="17"/>
      <c r="B25" s="13"/>
      <c r="D25" s="4"/>
      <c r="E25" s="4"/>
      <c r="F25" s="4"/>
      <c r="G25" s="4"/>
      <c r="H25" s="4"/>
      <c r="I25" s="4"/>
      <c r="J25" s="4"/>
      <c r="K25" s="4"/>
      <c r="L25" s="4"/>
      <c r="M25" s="4"/>
      <c r="N25" s="4"/>
      <c r="O25" s="4"/>
      <c r="P25" s="4"/>
    </row>
    <row r="26" spans="1:16">
      <c r="A26" s="17"/>
      <c r="B26" s="4"/>
      <c r="D26" s="4"/>
      <c r="E26" s="4"/>
      <c r="F26" s="4"/>
      <c r="G26" s="4"/>
      <c r="H26" s="4"/>
      <c r="I26" s="4"/>
      <c r="J26" s="4"/>
      <c r="K26" s="4"/>
      <c r="L26" s="14"/>
      <c r="M26" s="4"/>
      <c r="N26" s="4"/>
      <c r="O26" s="4"/>
      <c r="P26" s="4"/>
    </row>
    <row r="27" spans="1:16">
      <c r="A27" s="17"/>
      <c r="D27" s="1"/>
      <c r="F27" s="2"/>
      <c r="H27" s="2"/>
      <c r="J27" s="2"/>
    </row>
    <row r="28" spans="1:16">
      <c r="A28" s="17"/>
    </row>
    <row r="29" spans="1:16">
      <c r="A29" s="17"/>
    </row>
    <row r="30" spans="1:16" ht="15" customHeight="1"/>
    <row r="31" spans="1:16" ht="84.75" customHeight="1"/>
  </sheetData>
  <mergeCells count="20">
    <mergeCell ref="A1:N3"/>
    <mergeCell ref="A5:A7"/>
    <mergeCell ref="B5:B7"/>
    <mergeCell ref="C5:C7"/>
    <mergeCell ref="D5:K5"/>
    <mergeCell ref="N5:N7"/>
    <mergeCell ref="D6:K6"/>
    <mergeCell ref="A8:A10"/>
    <mergeCell ref="B8:B9"/>
    <mergeCell ref="N8:N10"/>
    <mergeCell ref="A12:A13"/>
    <mergeCell ref="N12:N13"/>
    <mergeCell ref="J22:K22"/>
    <mergeCell ref="J23:K23"/>
    <mergeCell ref="A15:A16"/>
    <mergeCell ref="B15:B16"/>
    <mergeCell ref="N15:N16"/>
    <mergeCell ref="A18:A20"/>
    <mergeCell ref="B18:B20"/>
    <mergeCell ref="N18:N20"/>
  </mergeCells>
  <conditionalFormatting sqref="D11">
    <cfRule type="expression" dxfId="569" priority="16">
      <formula>$E$11&lt;&gt;""</formula>
    </cfRule>
    <cfRule type="expression" dxfId="568" priority="19">
      <formula>$N$8&lt;=4</formula>
    </cfRule>
  </conditionalFormatting>
  <conditionalFormatting sqref="F11">
    <cfRule type="expression" dxfId="567" priority="15">
      <formula>$G$11&lt;&gt;""</formula>
    </cfRule>
    <cfRule type="expression" dxfId="566" priority="18">
      <formula>"e($N$3&gt;=5;$N$3&lt;=9)"</formula>
    </cfRule>
  </conditionalFormatting>
  <conditionalFormatting sqref="H11">
    <cfRule type="expression" dxfId="565" priority="14">
      <formula>$I$11&lt;&gt;""</formula>
    </cfRule>
    <cfRule type="expression" dxfId="564" priority="17">
      <formula>AND(N8&gt;=10,N8&lt;=10)</formula>
    </cfRule>
  </conditionalFormatting>
  <conditionalFormatting sqref="J11">
    <cfRule type="expression" dxfId="563" priority="13">
      <formula>$K$11&lt;&gt;""</formula>
    </cfRule>
  </conditionalFormatting>
  <conditionalFormatting sqref="D14">
    <cfRule type="expression" dxfId="562" priority="12">
      <formula>$E$14&lt;&gt;""</formula>
    </cfRule>
  </conditionalFormatting>
  <conditionalFormatting sqref="F14">
    <cfRule type="expression" dxfId="561" priority="11">
      <formula>$G$14&lt;&gt;""</formula>
    </cfRule>
  </conditionalFormatting>
  <conditionalFormatting sqref="H14">
    <cfRule type="expression" dxfId="560" priority="10">
      <formula>$I$14&lt;&gt;""</formula>
    </cfRule>
  </conditionalFormatting>
  <conditionalFormatting sqref="J14">
    <cfRule type="expression" dxfId="559" priority="9">
      <formula>$K$14&lt;&gt;""</formula>
    </cfRule>
  </conditionalFormatting>
  <conditionalFormatting sqref="D17">
    <cfRule type="expression" dxfId="558" priority="8">
      <formula>$E$17&lt;&gt;""</formula>
    </cfRule>
  </conditionalFormatting>
  <conditionalFormatting sqref="F17">
    <cfRule type="expression" dxfId="557" priority="7">
      <formula>G17&lt;&gt;""</formula>
    </cfRule>
  </conditionalFormatting>
  <conditionalFormatting sqref="H17">
    <cfRule type="expression" dxfId="556" priority="6">
      <formula>$I$17&lt;&gt;""</formula>
    </cfRule>
  </conditionalFormatting>
  <conditionalFormatting sqref="J17">
    <cfRule type="expression" dxfId="555" priority="5">
      <formula>$K$17&lt;&gt;""</formula>
    </cfRule>
  </conditionalFormatting>
  <conditionalFormatting sqref="D21">
    <cfRule type="expression" dxfId="554" priority="4">
      <formula>$E$21&lt;&gt;""</formula>
    </cfRule>
  </conditionalFormatting>
  <conditionalFormatting sqref="F21">
    <cfRule type="expression" dxfId="553" priority="3">
      <formula>$G$21&lt;&gt;""</formula>
    </cfRule>
  </conditionalFormatting>
  <conditionalFormatting sqref="H21">
    <cfRule type="expression" dxfId="552" priority="2">
      <formula>$I$21&lt;&gt;""</formula>
    </cfRule>
  </conditionalFormatting>
  <conditionalFormatting sqref="J21">
    <cfRule type="expression" dxfId="551" priority="1">
      <formula>$K$21&lt;&gt;""</formula>
    </cfRule>
  </conditionalFormatting>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enableFormatConditionsCalculation="0"/>
  <dimension ref="A1:P31"/>
  <sheetViews>
    <sheetView showGridLines="0" workbookViewId="0">
      <selection activeCell="A5" sqref="A5:C20"/>
    </sheetView>
  </sheetViews>
  <sheetFormatPr baseColWidth="10" defaultColWidth="8.83203125" defaultRowHeight="14" outlineLevelCol="1" x14ac:dyDescent="0"/>
  <cols>
    <col min="1" max="1" width="28.33203125" style="7" customWidth="1"/>
    <col min="2" max="2" width="20.1640625" customWidth="1"/>
    <col min="3" max="3" width="26.1640625" style="7" bestFit="1" customWidth="1"/>
    <col min="4" max="4" width="16.33203125" customWidth="1"/>
    <col min="5" max="5" width="3.33203125" customWidth="1"/>
    <col min="6" max="6" width="12.6640625" customWidth="1"/>
    <col min="7" max="7" width="3.33203125" customWidth="1"/>
    <col min="8" max="8" width="17.1640625" customWidth="1"/>
    <col min="9" max="9" width="3.33203125" customWidth="1"/>
    <col min="10" max="10" width="13.1640625" customWidth="1"/>
    <col min="11" max="11" width="3.33203125" customWidth="1"/>
    <col min="12" max="12" width="6.6640625" hidden="1" customWidth="1" outlineLevel="1"/>
    <col min="13" max="13" width="4.5" hidden="1" customWidth="1" outlineLevel="1"/>
    <col min="14" max="14" width="11.5" bestFit="1" customWidth="1" collapsed="1"/>
    <col min="15" max="15" width="10" bestFit="1" customWidth="1"/>
    <col min="16" max="16" width="9.6640625" bestFit="1" customWidth="1"/>
  </cols>
  <sheetData>
    <row r="1" spans="1:16" ht="15" thickBot="1">
      <c r="A1" s="109" t="s">
        <v>74</v>
      </c>
      <c r="B1" s="109"/>
      <c r="C1" s="109"/>
      <c r="D1" s="109"/>
      <c r="E1" s="109"/>
      <c r="F1" s="109"/>
      <c r="G1" s="109"/>
      <c r="H1" s="109"/>
      <c r="I1" s="109"/>
      <c r="J1" s="109"/>
      <c r="K1" s="109"/>
      <c r="L1" s="109"/>
      <c r="M1" s="109"/>
      <c r="N1" s="109"/>
    </row>
    <row r="2" spans="1:16" ht="16" thickTop="1" thickBot="1">
      <c r="A2" s="109"/>
      <c r="B2" s="109"/>
      <c r="C2" s="109"/>
      <c r="D2" s="109"/>
      <c r="E2" s="109"/>
      <c r="F2" s="109"/>
      <c r="G2" s="109"/>
      <c r="H2" s="109"/>
      <c r="I2" s="109"/>
      <c r="J2" s="109"/>
      <c r="K2" s="109"/>
      <c r="L2" s="109"/>
      <c r="M2" s="109"/>
      <c r="N2" s="109"/>
    </row>
    <row r="3" spans="1:16" ht="15" thickTop="1">
      <c r="A3" s="110"/>
      <c r="B3" s="110"/>
      <c r="C3" s="110"/>
      <c r="D3" s="110"/>
      <c r="E3" s="110"/>
      <c r="F3" s="110"/>
      <c r="G3" s="110"/>
      <c r="H3" s="110"/>
      <c r="I3" s="110"/>
      <c r="J3" s="110"/>
      <c r="K3" s="110"/>
      <c r="L3" s="110"/>
      <c r="M3" s="110"/>
      <c r="N3" s="110"/>
    </row>
    <row r="4" spans="1:16" ht="20" thickBot="1">
      <c r="A4" s="22"/>
      <c r="B4" s="22"/>
      <c r="C4" s="22"/>
      <c r="D4" s="22"/>
      <c r="E4" s="22"/>
      <c r="F4" s="22"/>
      <c r="G4" s="22"/>
      <c r="H4" s="22"/>
      <c r="I4" s="22"/>
      <c r="J4" s="22"/>
      <c r="K4" s="22"/>
      <c r="L4" s="22"/>
      <c r="M4" s="22"/>
      <c r="N4" s="22"/>
      <c r="O4" s="23"/>
    </row>
    <row r="5" spans="1:16" ht="15" customHeight="1" thickTop="1">
      <c r="A5" s="129" t="s">
        <v>75</v>
      </c>
      <c r="B5" s="126" t="s">
        <v>94</v>
      </c>
      <c r="C5" s="107"/>
      <c r="D5" s="108" t="s">
        <v>0</v>
      </c>
      <c r="E5" s="108"/>
      <c r="F5" s="108"/>
      <c r="G5" s="108"/>
      <c r="H5" s="108"/>
      <c r="I5" s="108"/>
      <c r="J5" s="108"/>
      <c r="K5" s="108"/>
      <c r="L5" s="18" t="s">
        <v>61</v>
      </c>
      <c r="M5" s="18"/>
      <c r="N5" s="107" t="s">
        <v>61</v>
      </c>
    </row>
    <row r="6" spans="1:16">
      <c r="A6" s="127"/>
      <c r="B6" s="127"/>
      <c r="C6" s="107"/>
      <c r="D6" s="113" t="s">
        <v>1</v>
      </c>
      <c r="E6" s="114"/>
      <c r="F6" s="114"/>
      <c r="G6" s="114"/>
      <c r="H6" s="114"/>
      <c r="I6" s="114"/>
      <c r="J6" s="114"/>
      <c r="K6" s="115"/>
      <c r="L6" s="19"/>
      <c r="M6" s="19"/>
      <c r="N6" s="107"/>
      <c r="O6" s="3"/>
    </row>
    <row r="7" spans="1:16" ht="22.5" customHeight="1">
      <c r="A7" s="128"/>
      <c r="B7" s="128"/>
      <c r="C7" s="108"/>
      <c r="D7" s="45" t="s">
        <v>2</v>
      </c>
      <c r="E7" s="35"/>
      <c r="F7" s="21" t="s">
        <v>3</v>
      </c>
      <c r="G7" s="35"/>
      <c r="H7" s="21" t="s">
        <v>4</v>
      </c>
      <c r="I7" s="35"/>
      <c r="J7" s="21" t="s">
        <v>5</v>
      </c>
      <c r="K7" s="35"/>
      <c r="L7" s="8" t="s">
        <v>69</v>
      </c>
      <c r="M7" s="8" t="s">
        <v>31</v>
      </c>
      <c r="N7" s="108"/>
    </row>
    <row r="8" spans="1:16" ht="40" customHeight="1">
      <c r="A8" s="123" t="s">
        <v>6</v>
      </c>
      <c r="B8" s="124" t="s">
        <v>91</v>
      </c>
      <c r="C8" s="34" t="s">
        <v>7</v>
      </c>
      <c r="D8" s="10" t="s">
        <v>19</v>
      </c>
      <c r="E8" s="30"/>
      <c r="F8" s="10" t="s">
        <v>20</v>
      </c>
      <c r="G8" s="32"/>
      <c r="H8" s="10" t="s">
        <v>21</v>
      </c>
      <c r="I8" s="32"/>
      <c r="J8" s="61" t="s">
        <v>22</v>
      </c>
      <c r="K8" s="32"/>
      <c r="L8" s="11" t="str">
        <f>IF(AND(K8&lt;&gt;"",K9&lt;&gt;"",K10&lt;&gt;""),18,IF($E8&lt;&gt;"",2,IF($G8&lt;&gt;"",7,IF($I8&lt;&gt;"",12,IF($K8&lt;&gt;"",17,"")))))</f>
        <v/>
      </c>
      <c r="M8" s="29" t="str">
        <f>IF(L8&lt;=4,4,IF(AND(L8&gt;=5,L8&lt;=9),4,IF(AND(L8&gt;=10,L8&lt;=14),4,IF(AND(L8&gt;=15,L8&lt;=18),3,""))))</f>
        <v/>
      </c>
      <c r="N8" s="116" t="str">
        <f>IF(OR(L8="",M8="",L9="",M9="",L10="",M10=""),"",ROUND((L8*M8+L9*M9+L10*M10)/(M8+M9+M10),0))</f>
        <v/>
      </c>
      <c r="P8" s="5" t="e">
        <f>N11/MID(J11,8,2)</f>
        <v>#VALUE!</v>
      </c>
    </row>
    <row r="9" spans="1:16" ht="28.5" customHeight="1">
      <c r="A9" s="123"/>
      <c r="B9" s="125"/>
      <c r="C9" s="34" t="s">
        <v>8</v>
      </c>
      <c r="D9" s="10" t="s">
        <v>23</v>
      </c>
      <c r="E9" s="31"/>
      <c r="F9" s="10" t="s">
        <v>24</v>
      </c>
      <c r="G9" s="33"/>
      <c r="H9" s="10" t="s">
        <v>25</v>
      </c>
      <c r="I9" s="33"/>
      <c r="J9" s="10" t="s">
        <v>26</v>
      </c>
      <c r="K9" s="33"/>
      <c r="L9" s="11" t="str">
        <f>IF(AND(K8&lt;&gt;"",K9&lt;&gt;"",K10&lt;&gt;""),18,IF($E9&lt;&gt;"",2,IF($G9&lt;&gt;"",7,IF($I9&lt;&gt;"",12,IF($K9&lt;&gt;"",17,"")))))</f>
        <v/>
      </c>
      <c r="M9" s="29" t="str">
        <f t="shared" ref="M9:M10" si="0">IF(L9&lt;=4,4,IF(AND(L9&gt;=5,L9&lt;=9),4,IF(AND(L9&gt;=10,L9&lt;=14),4,IF(AND(L9&gt;=15,L9&lt;=18),3,""))))</f>
        <v/>
      </c>
      <c r="N9" s="116"/>
    </row>
    <row r="10" spans="1:16" ht="35.25" customHeight="1">
      <c r="A10" s="123"/>
      <c r="B10" s="91" t="s">
        <v>92</v>
      </c>
      <c r="C10" s="34" t="s">
        <v>9</v>
      </c>
      <c r="D10" s="10" t="s">
        <v>28</v>
      </c>
      <c r="E10" s="31"/>
      <c r="F10" s="10" t="s">
        <v>27</v>
      </c>
      <c r="G10" s="33"/>
      <c r="H10" s="10" t="s">
        <v>29</v>
      </c>
      <c r="I10" s="33"/>
      <c r="J10" s="10" t="s">
        <v>30</v>
      </c>
      <c r="K10" s="33"/>
      <c r="L10" s="11" t="str">
        <f>IF(AND(K8&lt;&gt;"",K9&lt;&gt;"",K10&lt;&gt;""),18,IF($E10&lt;&gt;"",2,IF($G10&lt;&gt;"",7,IF($I10&lt;&gt;"",12,IF($K10&lt;&gt;"",17,"")))))</f>
        <v/>
      </c>
      <c r="M10" s="29" t="str">
        <f t="shared" si="0"/>
        <v/>
      </c>
      <c r="N10" s="117"/>
    </row>
    <row r="11" spans="1:16" ht="23.25" customHeight="1">
      <c r="A11" s="15"/>
      <c r="B11" s="8"/>
      <c r="C11" s="9"/>
      <c r="D11" s="24" t="s">
        <v>62</v>
      </c>
      <c r="E11" s="36" t="str">
        <f>IF(N8&lt;=4,N8,"")</f>
        <v/>
      </c>
      <c r="F11" s="25" t="s">
        <v>63</v>
      </c>
      <c r="G11" s="37" t="str">
        <f>IF(AND(N8&gt;=5,N8&lt;=9),N8,"")</f>
        <v/>
      </c>
      <c r="H11" s="24" t="s">
        <v>64</v>
      </c>
      <c r="I11" s="37" t="str">
        <f>IF(AND(N8&gt;=10,N8&lt;=14),N8,"")</f>
        <v/>
      </c>
      <c r="J11" s="24" t="s">
        <v>65</v>
      </c>
      <c r="K11" s="37" t="str">
        <f>IF(AND(N8&gt;=15,N8&lt;=18),N8,"")</f>
        <v/>
      </c>
      <c r="L11" s="46"/>
      <c r="M11" s="46"/>
      <c r="N11" s="42" t="str">
        <f>IF(E11&lt;&gt;"",E11,IF(G11&lt;&gt;"",G11,IF(I11&lt;&gt;"",I11,IF(K11&lt;&gt;"",K11,""))))</f>
        <v/>
      </c>
    </row>
    <row r="12" spans="1:16" ht="32.25" customHeight="1">
      <c r="A12" s="121" t="s">
        <v>17</v>
      </c>
      <c r="B12" s="92" t="s">
        <v>95</v>
      </c>
      <c r="C12" s="34" t="s">
        <v>10</v>
      </c>
      <c r="D12" s="10" t="s">
        <v>32</v>
      </c>
      <c r="E12" s="31"/>
      <c r="F12" s="10" t="s">
        <v>20</v>
      </c>
      <c r="G12" s="33"/>
      <c r="H12" s="10" t="s">
        <v>21</v>
      </c>
      <c r="I12" s="33"/>
      <c r="J12" s="10" t="s">
        <v>33</v>
      </c>
      <c r="K12" s="33"/>
      <c r="L12" s="11" t="str">
        <f>IF(AND(K12&lt;&gt;"",K13&lt;&gt;""),21,IF($E12&lt;&gt;"",2,IF($G12&lt;&gt;"",7.5,IF($I12&lt;&gt;"",13.5,IF($K12&lt;&gt;"",19,"")))))</f>
        <v/>
      </c>
      <c r="M12" s="29" t="str">
        <f>IF(L12&lt;=4,4,IF(AND(L12&gt;=5,L12&lt;=10),5,IF(AND(L12&gt;=11,L12&lt;=16),5,IF(AND(L12&gt;=17,L12&lt;=21),4,""))))</f>
        <v/>
      </c>
      <c r="N12" s="116" t="str">
        <f>IF(OR(L12="",M12="",L13="",M13=""),"",ROUND((L12*M12+L13*M13)/(M12+M13),0))</f>
        <v/>
      </c>
      <c r="P12" s="5" t="e">
        <f>N14/MID(J14,8,2)</f>
        <v>#VALUE!</v>
      </c>
    </row>
    <row r="13" spans="1:16" ht="32.25" customHeight="1">
      <c r="A13" s="122"/>
      <c r="B13" s="93" t="s">
        <v>96</v>
      </c>
      <c r="C13" s="62" t="s">
        <v>11</v>
      </c>
      <c r="D13" s="10" t="s">
        <v>28</v>
      </c>
      <c r="E13" s="38"/>
      <c r="F13" s="10" t="s">
        <v>36</v>
      </c>
      <c r="G13" s="39"/>
      <c r="H13" s="10" t="s">
        <v>35</v>
      </c>
      <c r="I13" s="39"/>
      <c r="J13" s="10" t="s">
        <v>34</v>
      </c>
      <c r="K13" s="39"/>
      <c r="L13" s="11" t="str">
        <f>IF(AND(K12&lt;&gt;"",K13&lt;&gt;""),21,IF($E13&lt;&gt;"",2,IF($G13&lt;&gt;"",7.5,IF($I13&lt;&gt;"",13.5,IF($K13&lt;&gt;"",19,"")))))</f>
        <v/>
      </c>
      <c r="M13" s="29" t="str">
        <f>IF(L13&lt;=4,4,IF(AND(L13&gt;=5,L13&lt;=10),5,IF(AND(L13&gt;=11,L13&lt;=16),5,IF(AND(L13&gt;=17,L13&lt;=21),4,""))))</f>
        <v/>
      </c>
      <c r="N13" s="117"/>
    </row>
    <row r="14" spans="1:16" ht="19.5" customHeight="1">
      <c r="A14" s="15"/>
      <c r="B14" s="8"/>
      <c r="C14" s="9"/>
      <c r="D14" s="24" t="s">
        <v>62</v>
      </c>
      <c r="E14" s="37" t="str">
        <f>IF(N12&lt;=4,N12,"")</f>
        <v/>
      </c>
      <c r="F14" s="24" t="s">
        <v>66</v>
      </c>
      <c r="G14" s="37" t="str">
        <f>IF(AND(N12&gt;=5,N12&lt;=10),N12,"")</f>
        <v/>
      </c>
      <c r="H14" s="24" t="s">
        <v>67</v>
      </c>
      <c r="I14" s="37" t="str">
        <f>IF(AND(N12&gt;=11,N12&lt;=16),N12,"")</f>
        <v/>
      </c>
      <c r="J14" s="24" t="s">
        <v>68</v>
      </c>
      <c r="K14" s="37" t="str">
        <f>IF(AND(N12&gt;=17,N12&lt;=21),N12,"")</f>
        <v/>
      </c>
      <c r="L14" s="26"/>
      <c r="M14" s="26"/>
      <c r="N14" s="42" t="str">
        <f>IF(E14&lt;&gt;"",E14,IF(G14&lt;&gt;"",G14,IF(I14&lt;&gt;"",I14,IF(K14&lt;&gt;"",K14,""))))</f>
        <v/>
      </c>
    </row>
    <row r="15" spans="1:16" ht="40" customHeight="1">
      <c r="A15" s="124" t="s">
        <v>90</v>
      </c>
      <c r="B15" s="124" t="s">
        <v>93</v>
      </c>
      <c r="C15" s="62" t="s">
        <v>12</v>
      </c>
      <c r="D15" s="10" t="s">
        <v>32</v>
      </c>
      <c r="E15" s="40"/>
      <c r="F15" s="10" t="s">
        <v>20</v>
      </c>
      <c r="G15" s="41"/>
      <c r="H15" s="10" t="s">
        <v>52</v>
      </c>
      <c r="I15" s="41"/>
      <c r="J15" s="10" t="s">
        <v>33</v>
      </c>
      <c r="K15" s="41"/>
      <c r="L15" s="11" t="str">
        <f>IF(AND(K15&lt;&gt;"",K16&lt;&gt;""),21,IF($E15&lt;&gt;"",2,IF($G15&lt;&gt;"",7.5,IF($I15&lt;&gt;"",13.5,IF($K15&lt;&gt;"",19,"")))))</f>
        <v/>
      </c>
      <c r="M15" s="29" t="str">
        <f>IF(L15&lt;=4,4,IF(AND(L15&gt;=5,L15&lt;=10),5,IF(AND(L15&gt;=11,L15&lt;=16),5,IF(AND(L15&gt;=17,L15&lt;=21),4,""))))</f>
        <v/>
      </c>
      <c r="N15" s="116" t="str">
        <f>IF(OR(L15="",M15="",L16="",M16=""),"",ROUND((L15*M15+L16*M16)/(M15+M16),0))</f>
        <v/>
      </c>
      <c r="P15" s="5" t="e">
        <f>N17/MID(J17,8,2)</f>
        <v>#VALUE!</v>
      </c>
    </row>
    <row r="16" spans="1:16" ht="33" customHeight="1">
      <c r="A16" s="125"/>
      <c r="B16" s="125"/>
      <c r="C16" s="34" t="s">
        <v>13</v>
      </c>
      <c r="D16" s="10" t="s">
        <v>28</v>
      </c>
      <c r="E16" s="38"/>
      <c r="F16" s="10" t="s">
        <v>36</v>
      </c>
      <c r="G16" s="39"/>
      <c r="H16" s="10" t="s">
        <v>53</v>
      </c>
      <c r="I16" s="39"/>
      <c r="J16" s="10" t="s">
        <v>34</v>
      </c>
      <c r="K16" s="39"/>
      <c r="L16" s="11" t="str">
        <f>IF(AND(K15&lt;&gt;"",K16&lt;&gt;""),21,IF($E16&lt;&gt;"",2,IF($G16&lt;&gt;"",7.5,IF($I16&lt;&gt;"",13.5,IF($K16&lt;&gt;"",19,"")))))</f>
        <v/>
      </c>
      <c r="M16" s="29" t="str">
        <f>IF(L16&lt;=4,4,IF(AND(L16&gt;=5,L16&lt;=10),5,IF(AND(L16&gt;=11,L16&lt;=16),5,IF(AND(L16&gt;=17,L16&lt;=21),4,""))))</f>
        <v/>
      </c>
      <c r="N16" s="117"/>
    </row>
    <row r="17" spans="1:16" ht="18.75" customHeight="1">
      <c r="A17" s="15"/>
      <c r="B17" s="8"/>
      <c r="C17" s="9"/>
      <c r="D17" s="24" t="s">
        <v>62</v>
      </c>
      <c r="E17" s="37" t="str">
        <f>IF(N15&lt;=4,N15,"")</f>
        <v/>
      </c>
      <c r="F17" s="24" t="s">
        <v>66</v>
      </c>
      <c r="G17" s="37" t="str">
        <f>IF(AND(N15&gt;=5,N15&lt;=10),N15,"")</f>
        <v/>
      </c>
      <c r="H17" s="24" t="s">
        <v>67</v>
      </c>
      <c r="I17" s="37" t="str">
        <f>IF(AND(N15&gt;=11,N15&lt;=16),N15,"")</f>
        <v/>
      </c>
      <c r="J17" s="24" t="s">
        <v>68</v>
      </c>
      <c r="K17" s="37" t="str">
        <f>IF(AND(N15&gt;=17,N15&lt;=21),N15,"")</f>
        <v/>
      </c>
      <c r="L17" s="26" t="str">
        <f t="shared" ref="L17" si="1">IF($E17&lt;&gt;"",2,IF($G17&lt;&gt;"",8,IF($I17&lt;&gt;"",13,IF($K17&lt;&gt;"",18,""))))</f>
        <v/>
      </c>
      <c r="M17" s="26" t="str">
        <f t="shared" ref="M17" si="2">IF(L17&lt;=4,4,IF(AND(L17&gt;=5,L17&lt;=10),5,IF(AND(L17&gt;=10,L17&lt;=16),5,IF(AND(L17&gt;=17,L17&lt;=21),4,""))))</f>
        <v/>
      </c>
      <c r="N17" s="42" t="str">
        <f>IF(E17&lt;&gt;"",E17,IF(G17&lt;&gt;"",G17,IF(I17&lt;&gt;"",I17,IF(K17&lt;&gt;"",K17,""))))</f>
        <v/>
      </c>
    </row>
    <row r="18" spans="1:16" ht="28.5" customHeight="1">
      <c r="A18" s="118" t="s">
        <v>18</v>
      </c>
      <c r="B18" s="123"/>
      <c r="C18" s="34" t="s">
        <v>14</v>
      </c>
      <c r="D18" s="10" t="s">
        <v>32</v>
      </c>
      <c r="E18" s="40"/>
      <c r="F18" s="10" t="s">
        <v>20</v>
      </c>
      <c r="G18" s="41"/>
      <c r="H18" s="10" t="s">
        <v>52</v>
      </c>
      <c r="I18" s="41"/>
      <c r="J18" s="10" t="s">
        <v>33</v>
      </c>
      <c r="K18" s="41"/>
      <c r="L18" s="11" t="str">
        <f>IF(AND($K$18&lt;&gt;"",$K$19&lt;&gt;"",$K$20&lt;&gt;""),15,IF($E18&lt;&gt;"",1.5,IF($G18&lt;&gt;"",5.5,IF($I18&lt;&gt;"",9.5,IF($K18&lt;&gt;"",14,"")))))</f>
        <v/>
      </c>
      <c r="M18" s="29" t="str">
        <f>IF(L18&lt;=3,3,IF(AND(L18&gt;=4,L18&lt;=7),3,IF(AND(L18&gt;=8,L18&lt;=11),3,IF(AND(L18&gt;=12,L18&lt;=15),3,""))))</f>
        <v/>
      </c>
      <c r="N18" s="116" t="str">
        <f>IF(OR(L18="",M18="",L19="",M19="",L20="",M20=""),"",ROUND((L18*M18+L19*M19+L20*M20)/(M18+M19+M20),0))</f>
        <v/>
      </c>
      <c r="P18" s="5" t="e">
        <f>N21/MID(J21,8,2)</f>
        <v>#VALUE!</v>
      </c>
    </row>
    <row r="19" spans="1:16" ht="28">
      <c r="A19" s="119"/>
      <c r="B19" s="123"/>
      <c r="C19" s="34" t="s">
        <v>15</v>
      </c>
      <c r="D19" s="10" t="s">
        <v>54</v>
      </c>
      <c r="E19" s="31"/>
      <c r="F19" s="10" t="s">
        <v>27</v>
      </c>
      <c r="G19" s="33"/>
      <c r="H19" s="10" t="s">
        <v>30</v>
      </c>
      <c r="I19" s="33"/>
      <c r="J19" s="10" t="s">
        <v>30</v>
      </c>
      <c r="K19" s="33"/>
      <c r="L19" s="11" t="str">
        <f t="shared" ref="L19:L20" si="3">IF(AND($K$18&lt;&gt;"",$K$19&lt;&gt;"",$K$20&lt;&gt;""),15,IF($E19&lt;&gt;"",1.5,IF($G19&lt;&gt;"",5.5,IF($I19&lt;&gt;"",9.5,IF($K19&lt;&gt;"",14,"")))))</f>
        <v/>
      </c>
      <c r="M19" s="29" t="str">
        <f t="shared" ref="M19:M20" si="4">IF(L19&lt;=3,3,IF(AND(L19&gt;=4,L19&lt;=7),3,IF(AND(L19&gt;=8,L19&lt;=11),3,IF(AND(L19&gt;=12,L19&lt;=15),3,""))))</f>
        <v/>
      </c>
      <c r="N19" s="116"/>
    </row>
    <row r="20" spans="1:16" ht="26" customHeight="1">
      <c r="A20" s="120"/>
      <c r="B20" s="123"/>
      <c r="C20" s="62" t="s">
        <v>16</v>
      </c>
      <c r="D20" s="10" t="s">
        <v>28</v>
      </c>
      <c r="E20" s="38"/>
      <c r="F20" s="10" t="s">
        <v>20</v>
      </c>
      <c r="G20" s="39"/>
      <c r="H20" s="10" t="s">
        <v>55</v>
      </c>
      <c r="I20" s="39"/>
      <c r="J20" s="10" t="s">
        <v>56</v>
      </c>
      <c r="K20" s="39"/>
      <c r="L20" s="11" t="str">
        <f t="shared" si="3"/>
        <v/>
      </c>
      <c r="M20" s="29" t="str">
        <f t="shared" si="4"/>
        <v/>
      </c>
      <c r="N20" s="117"/>
    </row>
    <row r="21" spans="1:16">
      <c r="A21" s="12"/>
      <c r="B21" s="12"/>
      <c r="C21" s="12"/>
      <c r="D21" s="27" t="s">
        <v>70</v>
      </c>
      <c r="E21" s="37" t="str">
        <f>IF(N18&lt;=3,N18,"")</f>
        <v/>
      </c>
      <c r="F21" s="24" t="s">
        <v>71</v>
      </c>
      <c r="G21" s="37" t="str">
        <f>IF(AND(N18&gt;=4,N18&lt;=7),N18,"")</f>
        <v/>
      </c>
      <c r="H21" s="24" t="s">
        <v>72</v>
      </c>
      <c r="I21" s="37" t="str">
        <f>IF(AND(N18&gt;=8,N18&lt;=11),N18,"")</f>
        <v/>
      </c>
      <c r="J21" s="24" t="s">
        <v>73</v>
      </c>
      <c r="K21" s="37" t="str">
        <f>IF(AND(N18&gt;=12,N18&lt;=15),N18,"")</f>
        <v/>
      </c>
      <c r="L21" s="26"/>
      <c r="M21" s="26"/>
      <c r="N21" s="42" t="str">
        <f>IF(E21&lt;&gt;"",E21,IF(G21&lt;&gt;"",G21,IF(I21&lt;&gt;"",I21,IF(K21&lt;&gt;"",K21,""))))</f>
        <v/>
      </c>
    </row>
    <row r="22" spans="1:16" ht="14.25" customHeight="1">
      <c r="B22" s="7"/>
      <c r="C22" s="1"/>
      <c r="D22" s="1"/>
      <c r="E22" s="7"/>
      <c r="F22" s="2"/>
      <c r="G22" s="7"/>
      <c r="H22" s="2"/>
      <c r="I22" s="2"/>
      <c r="J22" s="111" t="s">
        <v>37</v>
      </c>
      <c r="K22" s="112"/>
      <c r="L22" s="15"/>
      <c r="M22" s="9"/>
      <c r="N22" s="43" t="str">
        <f>IF(OR(N11="",N14="",N17="",N21=""),"",ROUND(SUM(N11,N14,N17,N21),0))</f>
        <v/>
      </c>
    </row>
    <row r="23" spans="1:16" ht="18">
      <c r="A23" s="28" t="s">
        <v>77</v>
      </c>
      <c r="B23" s="28" t="s">
        <v>76</v>
      </c>
      <c r="D23" s="1"/>
      <c r="E23" s="7"/>
      <c r="F23" s="16"/>
      <c r="G23" s="7"/>
      <c r="H23" s="16"/>
      <c r="I23" s="2"/>
      <c r="J23" s="111" t="s">
        <v>51</v>
      </c>
      <c r="K23" s="111"/>
      <c r="L23" s="15"/>
      <c r="M23" s="9"/>
      <c r="N23" s="44" t="str">
        <f>IF(N22&lt;=2,1,IF(AND(N22&gt;=3,N22&lt;=4),2,IF(AND(N22&gt;=5,N22&lt;=8),3,IF(AND(N22&gt;=9,N22&lt;=12),4,IF(AND(N22&gt;=13,N22&lt;=16),5,IF(AND(N22&gt;=17,N22&lt;=21),6,IF(AND(N22&gt;=22,N22&lt;=26),7,IF(AND(N22&gt;=27,N22&lt;=31),8,IF(AND(N22&gt;=32,N22&lt;=36),9,IF(AND(N22&gt;=37,N22&lt;=42),10,IF(AND(N22&gt;=43,N22&lt;=48),11,IF(AND(N22&gt;=49,N22&lt;=54),12,IF(AND(N22&gt;=55,N22&lt;=61),13,IF(AND(N22&gt;=62,N22&lt;=68),14,IF(AND(N22&gt;=69,N22&lt;=75),15,"")))))))))))))))</f>
        <v/>
      </c>
    </row>
    <row r="24" spans="1:16">
      <c r="A24" s="54"/>
      <c r="B24" s="47"/>
      <c r="D24" s="1"/>
      <c r="F24" s="2"/>
      <c r="H24" s="2"/>
      <c r="J24" s="2"/>
    </row>
    <row r="25" spans="1:16">
      <c r="A25" s="17"/>
      <c r="B25" s="13"/>
      <c r="D25" s="4"/>
      <c r="E25" s="4"/>
      <c r="F25" s="4"/>
      <c r="G25" s="4"/>
      <c r="H25" s="4"/>
      <c r="I25" s="4"/>
      <c r="J25" s="4"/>
      <c r="K25" s="4"/>
      <c r="L25" s="4"/>
      <c r="M25" s="4"/>
      <c r="N25" s="4"/>
      <c r="O25" s="4"/>
      <c r="P25" s="4"/>
    </row>
    <row r="26" spans="1:16">
      <c r="A26" s="17"/>
      <c r="B26" s="4"/>
      <c r="C26" s="1"/>
      <c r="D26" s="4"/>
      <c r="E26" s="4"/>
      <c r="F26" s="4"/>
      <c r="G26" s="4"/>
      <c r="H26" s="4"/>
      <c r="I26" s="4"/>
      <c r="J26" s="4"/>
      <c r="K26" s="4"/>
      <c r="L26" s="14"/>
      <c r="M26" s="4"/>
      <c r="N26" s="4"/>
      <c r="O26" s="4"/>
      <c r="P26" s="4"/>
    </row>
    <row r="27" spans="1:16">
      <c r="A27" s="17"/>
      <c r="D27" s="1"/>
      <c r="F27" s="2"/>
      <c r="H27" s="2"/>
      <c r="J27" s="2"/>
    </row>
    <row r="28" spans="1:16">
      <c r="A28" s="17"/>
    </row>
    <row r="29" spans="1:16">
      <c r="A29" s="17"/>
    </row>
    <row r="30" spans="1:16" ht="15" customHeight="1"/>
    <row r="31" spans="1:16" ht="84.75" customHeight="1"/>
  </sheetData>
  <mergeCells count="20">
    <mergeCell ref="A1:N3"/>
    <mergeCell ref="A5:A7"/>
    <mergeCell ref="B5:B7"/>
    <mergeCell ref="C5:C7"/>
    <mergeCell ref="D5:K5"/>
    <mergeCell ref="N5:N7"/>
    <mergeCell ref="D6:K6"/>
    <mergeCell ref="A8:A10"/>
    <mergeCell ref="B8:B9"/>
    <mergeCell ref="N8:N10"/>
    <mergeCell ref="A12:A13"/>
    <mergeCell ref="N12:N13"/>
    <mergeCell ref="J22:K22"/>
    <mergeCell ref="J23:K23"/>
    <mergeCell ref="A15:A16"/>
    <mergeCell ref="B15:B16"/>
    <mergeCell ref="N15:N16"/>
    <mergeCell ref="A18:A20"/>
    <mergeCell ref="B18:B20"/>
    <mergeCell ref="N18:N20"/>
  </mergeCells>
  <conditionalFormatting sqref="D11">
    <cfRule type="expression" dxfId="550" priority="16">
      <formula>$E$11&lt;&gt;""</formula>
    </cfRule>
    <cfRule type="expression" dxfId="549" priority="19">
      <formula>$N$8&lt;=4</formula>
    </cfRule>
  </conditionalFormatting>
  <conditionalFormatting sqref="F11">
    <cfRule type="expression" dxfId="548" priority="15">
      <formula>$G$11&lt;&gt;""</formula>
    </cfRule>
    <cfRule type="expression" dxfId="547" priority="18">
      <formula>"e($N$3&gt;=5;$N$3&lt;=9)"</formula>
    </cfRule>
  </conditionalFormatting>
  <conditionalFormatting sqref="H11">
    <cfRule type="expression" dxfId="546" priority="14">
      <formula>$I$11&lt;&gt;""</formula>
    </cfRule>
    <cfRule type="expression" dxfId="545" priority="17">
      <formula>AND(N8&gt;=10,N8&lt;=10)</formula>
    </cfRule>
  </conditionalFormatting>
  <conditionalFormatting sqref="J11">
    <cfRule type="expression" dxfId="544" priority="13">
      <formula>$K$11&lt;&gt;""</formula>
    </cfRule>
  </conditionalFormatting>
  <conditionalFormatting sqref="D14">
    <cfRule type="expression" dxfId="543" priority="12">
      <formula>$E$14&lt;&gt;""</formula>
    </cfRule>
  </conditionalFormatting>
  <conditionalFormatting sqref="F14">
    <cfRule type="expression" dxfId="542" priority="11">
      <formula>$G$14&lt;&gt;""</formula>
    </cfRule>
  </conditionalFormatting>
  <conditionalFormatting sqref="H14">
    <cfRule type="expression" dxfId="541" priority="10">
      <formula>$I$14&lt;&gt;""</formula>
    </cfRule>
  </conditionalFormatting>
  <conditionalFormatting sqref="J14">
    <cfRule type="expression" dxfId="540" priority="9">
      <formula>$K$14&lt;&gt;""</formula>
    </cfRule>
  </conditionalFormatting>
  <conditionalFormatting sqref="D17">
    <cfRule type="expression" dxfId="539" priority="8">
      <formula>$E$17&lt;&gt;""</formula>
    </cfRule>
  </conditionalFormatting>
  <conditionalFormatting sqref="F17">
    <cfRule type="expression" dxfId="538" priority="7">
      <formula>G17&lt;&gt;""</formula>
    </cfRule>
  </conditionalFormatting>
  <conditionalFormatting sqref="H17">
    <cfRule type="expression" dxfId="537" priority="6">
      <formula>$I$17&lt;&gt;""</formula>
    </cfRule>
  </conditionalFormatting>
  <conditionalFormatting sqref="J17">
    <cfRule type="expression" dxfId="536" priority="5">
      <formula>$K$17&lt;&gt;""</formula>
    </cfRule>
  </conditionalFormatting>
  <conditionalFormatting sqref="D21">
    <cfRule type="expression" dxfId="535" priority="4">
      <formula>$E$21&lt;&gt;""</formula>
    </cfRule>
  </conditionalFormatting>
  <conditionalFormatting sqref="F21">
    <cfRule type="expression" dxfId="534" priority="3">
      <formula>$G$21&lt;&gt;""</formula>
    </cfRule>
  </conditionalFormatting>
  <conditionalFormatting sqref="H21">
    <cfRule type="expression" dxfId="533" priority="2">
      <formula>$I$21&lt;&gt;""</formula>
    </cfRule>
  </conditionalFormatting>
  <conditionalFormatting sqref="J21">
    <cfRule type="expression" dxfId="532" priority="1">
      <formula>$K$21&lt;&gt;""</formula>
    </cfRule>
  </conditionalFormatting>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enableFormatConditionsCalculation="0"/>
  <dimension ref="A1:P31"/>
  <sheetViews>
    <sheetView showGridLines="0" workbookViewId="0">
      <selection activeCell="A5" sqref="A5:C20"/>
    </sheetView>
  </sheetViews>
  <sheetFormatPr baseColWidth="10" defaultColWidth="8.83203125" defaultRowHeight="14" outlineLevelCol="1" x14ac:dyDescent="0"/>
  <cols>
    <col min="1" max="1" width="28.33203125" style="7" customWidth="1"/>
    <col min="2" max="2" width="20.1640625" customWidth="1"/>
    <col min="3" max="3" width="26.1640625" style="7" bestFit="1" customWidth="1"/>
    <col min="4" max="4" width="16.33203125" customWidth="1"/>
    <col min="5" max="5" width="3.33203125" customWidth="1"/>
    <col min="6" max="6" width="12.6640625" customWidth="1"/>
    <col min="7" max="7" width="3.33203125" customWidth="1"/>
    <col min="8" max="8" width="17.1640625" customWidth="1"/>
    <col min="9" max="9" width="3.33203125" customWidth="1"/>
    <col min="10" max="10" width="13.1640625" customWidth="1"/>
    <col min="11" max="11" width="3.33203125" customWidth="1"/>
    <col min="12" max="12" width="6.6640625" hidden="1" customWidth="1" outlineLevel="1"/>
    <col min="13" max="13" width="4.5" hidden="1" customWidth="1" outlineLevel="1"/>
    <col min="14" max="14" width="11.5" bestFit="1" customWidth="1" collapsed="1"/>
    <col min="15" max="15" width="10" bestFit="1" customWidth="1"/>
    <col min="16" max="16" width="9.6640625" bestFit="1" customWidth="1"/>
  </cols>
  <sheetData>
    <row r="1" spans="1:16" ht="15" thickBot="1">
      <c r="A1" s="109" t="s">
        <v>74</v>
      </c>
      <c r="B1" s="109"/>
      <c r="C1" s="109"/>
      <c r="D1" s="109"/>
      <c r="E1" s="109"/>
      <c r="F1" s="109"/>
      <c r="G1" s="109"/>
      <c r="H1" s="109"/>
      <c r="I1" s="109"/>
      <c r="J1" s="109"/>
      <c r="K1" s="109"/>
      <c r="L1" s="109"/>
      <c r="M1" s="109"/>
      <c r="N1" s="109"/>
    </row>
    <row r="2" spans="1:16" ht="16" thickTop="1" thickBot="1">
      <c r="A2" s="109"/>
      <c r="B2" s="109"/>
      <c r="C2" s="109"/>
      <c r="D2" s="109"/>
      <c r="E2" s="109"/>
      <c r="F2" s="109"/>
      <c r="G2" s="109"/>
      <c r="H2" s="109"/>
      <c r="I2" s="109"/>
      <c r="J2" s="109"/>
      <c r="K2" s="109"/>
      <c r="L2" s="109"/>
      <c r="M2" s="109"/>
      <c r="N2" s="109"/>
    </row>
    <row r="3" spans="1:16" ht="15" thickTop="1">
      <c r="A3" s="110"/>
      <c r="B3" s="110"/>
      <c r="C3" s="110"/>
      <c r="D3" s="110"/>
      <c r="E3" s="110"/>
      <c r="F3" s="110"/>
      <c r="G3" s="110"/>
      <c r="H3" s="110"/>
      <c r="I3" s="110"/>
      <c r="J3" s="110"/>
      <c r="K3" s="110"/>
      <c r="L3" s="110"/>
      <c r="M3" s="110"/>
      <c r="N3" s="110"/>
    </row>
    <row r="4" spans="1:16" ht="20" thickBot="1">
      <c r="A4" s="22"/>
      <c r="B4" s="22"/>
      <c r="C4" s="22"/>
      <c r="D4" s="22"/>
      <c r="E4" s="22"/>
      <c r="F4" s="22"/>
      <c r="G4" s="22"/>
      <c r="H4" s="22"/>
      <c r="I4" s="22"/>
      <c r="J4" s="22"/>
      <c r="K4" s="22"/>
      <c r="L4" s="22"/>
      <c r="M4" s="22"/>
      <c r="N4" s="22"/>
      <c r="O4" s="23"/>
    </row>
    <row r="5" spans="1:16" ht="15" customHeight="1" thickTop="1">
      <c r="A5" s="129" t="s">
        <v>75</v>
      </c>
      <c r="B5" s="126" t="s">
        <v>94</v>
      </c>
      <c r="C5" s="107"/>
      <c r="D5" s="108" t="s">
        <v>0</v>
      </c>
      <c r="E5" s="108"/>
      <c r="F5" s="108"/>
      <c r="G5" s="108"/>
      <c r="H5" s="108"/>
      <c r="I5" s="108"/>
      <c r="J5" s="108"/>
      <c r="K5" s="108"/>
      <c r="L5" s="18" t="s">
        <v>61</v>
      </c>
      <c r="M5" s="18"/>
      <c r="N5" s="107" t="s">
        <v>61</v>
      </c>
    </row>
    <row r="6" spans="1:16">
      <c r="A6" s="127"/>
      <c r="B6" s="127"/>
      <c r="C6" s="107"/>
      <c r="D6" s="134" t="s">
        <v>1</v>
      </c>
      <c r="E6" s="135"/>
      <c r="F6" s="135"/>
      <c r="G6" s="135"/>
      <c r="H6" s="135"/>
      <c r="I6" s="135"/>
      <c r="J6" s="135"/>
      <c r="K6" s="136"/>
      <c r="L6" s="19"/>
      <c r="M6" s="19"/>
      <c r="N6" s="107"/>
      <c r="O6" s="3"/>
    </row>
    <row r="7" spans="1:16" ht="22.5" customHeight="1">
      <c r="A7" s="128"/>
      <c r="B7" s="128"/>
      <c r="C7" s="108"/>
      <c r="D7" s="63" t="s">
        <v>2</v>
      </c>
      <c r="E7" s="64"/>
      <c r="F7" s="65" t="s">
        <v>3</v>
      </c>
      <c r="G7" s="64"/>
      <c r="H7" s="65" t="s">
        <v>4</v>
      </c>
      <c r="I7" s="64"/>
      <c r="J7" s="65" t="s">
        <v>5</v>
      </c>
      <c r="K7" s="64"/>
      <c r="L7" s="66" t="s">
        <v>69</v>
      </c>
      <c r="M7" s="66" t="s">
        <v>31</v>
      </c>
      <c r="N7" s="108"/>
    </row>
    <row r="8" spans="1:16" ht="40" customHeight="1">
      <c r="A8" s="123" t="s">
        <v>6</v>
      </c>
      <c r="B8" s="124" t="s">
        <v>91</v>
      </c>
      <c r="C8" s="34" t="s">
        <v>7</v>
      </c>
      <c r="D8" s="61" t="s">
        <v>19</v>
      </c>
      <c r="E8" s="67"/>
      <c r="F8" s="61" t="s">
        <v>20</v>
      </c>
      <c r="G8" s="68"/>
      <c r="H8" s="61" t="s">
        <v>21</v>
      </c>
      <c r="I8" s="68"/>
      <c r="J8" s="61" t="s">
        <v>22</v>
      </c>
      <c r="K8" s="68"/>
      <c r="L8" s="69" t="str">
        <f>IF(AND(K8&lt;&gt;"",K9&lt;&gt;"",K10&lt;&gt;""),18,IF($E8&lt;&gt;"",2,IF($G8&lt;&gt;"",7,IF($I8&lt;&gt;"",12,IF($K8&lt;&gt;"",17,"")))))</f>
        <v/>
      </c>
      <c r="M8" s="70" t="str">
        <f>IF(L8&lt;=4,4,IF(AND(L8&gt;=5,L8&lt;=9),4,IF(AND(L8&gt;=10,L8&lt;=14),4,IF(AND(L8&gt;=15,L8&lt;=18),3,""))))</f>
        <v/>
      </c>
      <c r="N8" s="132" t="str">
        <f>IF(OR(L8="",M8="",L9="",M9="",L10="",M10=""),"",ROUND((L8*M8+L9*M9+L10*M10)/(M8+M9+M10),0))</f>
        <v/>
      </c>
      <c r="P8" s="5" t="e">
        <f>N11/MID(J11,8,2)</f>
        <v>#VALUE!</v>
      </c>
    </row>
    <row r="9" spans="1:16" ht="28.5" customHeight="1">
      <c r="A9" s="123"/>
      <c r="B9" s="125"/>
      <c r="C9" s="34" t="s">
        <v>8</v>
      </c>
      <c r="D9" s="61" t="s">
        <v>23</v>
      </c>
      <c r="E9" s="71"/>
      <c r="F9" s="61" t="s">
        <v>24</v>
      </c>
      <c r="G9" s="72"/>
      <c r="H9" s="61" t="s">
        <v>25</v>
      </c>
      <c r="I9" s="72"/>
      <c r="J9" s="61" t="s">
        <v>26</v>
      </c>
      <c r="K9" s="72"/>
      <c r="L9" s="69" t="str">
        <f>IF(AND(K8&lt;&gt;"",K9&lt;&gt;"",K10&lt;&gt;""),18,IF($E9&lt;&gt;"",2,IF($G9&lt;&gt;"",7,IF($I9&lt;&gt;"",12,IF($K9&lt;&gt;"",17,"")))))</f>
        <v/>
      </c>
      <c r="M9" s="70" t="str">
        <f t="shared" ref="M9:M10" si="0">IF(L9&lt;=4,4,IF(AND(L9&gt;=5,L9&lt;=9),4,IF(AND(L9&gt;=10,L9&lt;=14),4,IF(AND(L9&gt;=15,L9&lt;=18),3,""))))</f>
        <v/>
      </c>
      <c r="N9" s="132"/>
    </row>
    <row r="10" spans="1:16" ht="35.25" customHeight="1">
      <c r="A10" s="123"/>
      <c r="B10" s="91" t="s">
        <v>92</v>
      </c>
      <c r="C10" s="34" t="s">
        <v>9</v>
      </c>
      <c r="D10" s="61" t="s">
        <v>28</v>
      </c>
      <c r="E10" s="71"/>
      <c r="F10" s="61" t="s">
        <v>27</v>
      </c>
      <c r="G10" s="72"/>
      <c r="H10" s="61" t="s">
        <v>29</v>
      </c>
      <c r="I10" s="72"/>
      <c r="J10" s="61" t="s">
        <v>30</v>
      </c>
      <c r="K10" s="72"/>
      <c r="L10" s="69" t="str">
        <f>IF(AND(K8&lt;&gt;"",K9&lt;&gt;"",K10&lt;&gt;""),18,IF($E10&lt;&gt;"",2,IF($G10&lt;&gt;"",7,IF($I10&lt;&gt;"",12,IF($K10&lt;&gt;"",17,"")))))</f>
        <v/>
      </c>
      <c r="M10" s="70" t="str">
        <f t="shared" si="0"/>
        <v/>
      </c>
      <c r="N10" s="133"/>
    </row>
    <row r="11" spans="1:16" ht="23.25" customHeight="1">
      <c r="A11" s="15"/>
      <c r="B11" s="8"/>
      <c r="C11" s="9"/>
      <c r="D11" s="75" t="s">
        <v>62</v>
      </c>
      <c r="E11" s="36" t="str">
        <f>IF(N8&lt;=4,N8,"")</f>
        <v/>
      </c>
      <c r="F11" s="76" t="s">
        <v>63</v>
      </c>
      <c r="G11" s="37" t="str">
        <f>IF(AND(N8&gt;=5,N8&lt;=9),N8,"")</f>
        <v/>
      </c>
      <c r="H11" s="75" t="s">
        <v>64</v>
      </c>
      <c r="I11" s="37" t="str">
        <f>IF(AND(N8&gt;=10,N8&lt;=14),N8,"")</f>
        <v/>
      </c>
      <c r="J11" s="75" t="s">
        <v>65</v>
      </c>
      <c r="K11" s="37" t="str">
        <f>IF(AND(N8&gt;=15,N8&lt;=18),N8,"")</f>
        <v/>
      </c>
      <c r="L11" s="77"/>
      <c r="M11" s="77"/>
      <c r="N11" s="42" t="str">
        <f>IF(E11&lt;&gt;"",E11,IF(G11&lt;&gt;"",G11,IF(I11&lt;&gt;"",I11,IF(K11&lt;&gt;"",K11,""))))</f>
        <v/>
      </c>
    </row>
    <row r="12" spans="1:16" ht="32.25" customHeight="1">
      <c r="A12" s="121" t="s">
        <v>17</v>
      </c>
      <c r="B12" s="92" t="s">
        <v>95</v>
      </c>
      <c r="C12" s="34" t="s">
        <v>10</v>
      </c>
      <c r="D12" s="61" t="s">
        <v>32</v>
      </c>
      <c r="E12" s="71"/>
      <c r="F12" s="61" t="s">
        <v>20</v>
      </c>
      <c r="G12" s="72"/>
      <c r="H12" s="61" t="s">
        <v>21</v>
      </c>
      <c r="I12" s="72"/>
      <c r="J12" s="61" t="s">
        <v>33</v>
      </c>
      <c r="K12" s="72"/>
      <c r="L12" s="69" t="str">
        <f>IF(AND(K12&lt;&gt;"",K13&lt;&gt;""),21,IF($E12&lt;&gt;"",2,IF($G12&lt;&gt;"",7.5,IF($I12&lt;&gt;"",13.5,IF($K12&lt;&gt;"",19,"")))))</f>
        <v/>
      </c>
      <c r="M12" s="70" t="str">
        <f>IF(L12&lt;=4,4,IF(AND(L12&gt;=5,L12&lt;=10),5,IF(AND(L12&gt;=11,L12&lt;=16),5,IF(AND(L12&gt;=17,L12&lt;=21),4,""))))</f>
        <v/>
      </c>
      <c r="N12" s="132" t="str">
        <f>IF(OR(L12="",M12="",L13="",M13=""),"",ROUND((L12*M12+L13*M13)/(M12+M13),0))</f>
        <v/>
      </c>
      <c r="P12" s="5" t="e">
        <f>N14/MID(J14,8,2)</f>
        <v>#VALUE!</v>
      </c>
    </row>
    <row r="13" spans="1:16" ht="32.25" customHeight="1">
      <c r="A13" s="122"/>
      <c r="B13" s="93" t="s">
        <v>96</v>
      </c>
      <c r="C13" s="62" t="s">
        <v>11</v>
      </c>
      <c r="D13" s="61" t="s">
        <v>28</v>
      </c>
      <c r="E13" s="78"/>
      <c r="F13" s="61" t="s">
        <v>36</v>
      </c>
      <c r="G13" s="79"/>
      <c r="H13" s="61" t="s">
        <v>35</v>
      </c>
      <c r="I13" s="79"/>
      <c r="J13" s="61" t="s">
        <v>34</v>
      </c>
      <c r="K13" s="79"/>
      <c r="L13" s="69" t="str">
        <f>IF(AND(K12&lt;&gt;"",K13&lt;&gt;""),21,IF($E13&lt;&gt;"",2,IF($G13&lt;&gt;"",7.5,IF($I13&lt;&gt;"",13.5,IF($K13&lt;&gt;"",19,"")))))</f>
        <v/>
      </c>
      <c r="M13" s="70" t="str">
        <f>IF(L13&lt;=4,4,IF(AND(L13&gt;=5,L13&lt;=10),5,IF(AND(L13&gt;=11,L13&lt;=16),5,IF(AND(L13&gt;=17,L13&lt;=21),4,""))))</f>
        <v/>
      </c>
      <c r="N13" s="133"/>
    </row>
    <row r="14" spans="1:16" ht="19.5" customHeight="1">
      <c r="A14" s="15"/>
      <c r="B14" s="8"/>
      <c r="C14" s="9"/>
      <c r="D14" s="75" t="s">
        <v>62</v>
      </c>
      <c r="E14" s="37" t="str">
        <f>IF(N12&lt;=4,N12,"")</f>
        <v/>
      </c>
      <c r="F14" s="75" t="s">
        <v>66</v>
      </c>
      <c r="G14" s="37" t="str">
        <f>IF(AND(N12&gt;=5,N12&lt;=10),N12,"")</f>
        <v/>
      </c>
      <c r="H14" s="75" t="s">
        <v>67</v>
      </c>
      <c r="I14" s="37" t="str">
        <f>IF(AND(N12&gt;=11,N12&lt;=16),N12,"")</f>
        <v/>
      </c>
      <c r="J14" s="75" t="s">
        <v>68</v>
      </c>
      <c r="K14" s="37" t="str">
        <f>IF(AND(N12&gt;=17,N12&lt;=21),N12,"")</f>
        <v/>
      </c>
      <c r="L14" s="80"/>
      <c r="M14" s="80"/>
      <c r="N14" s="42" t="str">
        <f>IF(E14&lt;&gt;"",E14,IF(G14&lt;&gt;"",G14,IF(I14&lt;&gt;"",I14,IF(K14&lt;&gt;"",K14,""))))</f>
        <v/>
      </c>
    </row>
    <row r="15" spans="1:16" ht="40" customHeight="1">
      <c r="A15" s="124" t="s">
        <v>90</v>
      </c>
      <c r="B15" s="124" t="s">
        <v>93</v>
      </c>
      <c r="C15" s="62" t="s">
        <v>12</v>
      </c>
      <c r="D15" s="61" t="s">
        <v>32</v>
      </c>
      <c r="E15" s="81"/>
      <c r="F15" s="61" t="s">
        <v>20</v>
      </c>
      <c r="G15" s="82"/>
      <c r="H15" s="61" t="s">
        <v>52</v>
      </c>
      <c r="I15" s="82"/>
      <c r="J15" s="61" t="s">
        <v>33</v>
      </c>
      <c r="K15" s="82"/>
      <c r="L15" s="69" t="str">
        <f>IF(AND(K15&lt;&gt;"",K16&lt;&gt;""),21,IF($E15&lt;&gt;"",2,IF($G15&lt;&gt;"",7.5,IF($I15&lt;&gt;"",13.5,IF($K15&lt;&gt;"",19,"")))))</f>
        <v/>
      </c>
      <c r="M15" s="70" t="str">
        <f>IF(L15&lt;=4,4,IF(AND(L15&gt;=5,L15&lt;=10),5,IF(AND(L15&gt;=11,L15&lt;=16),5,IF(AND(L15&gt;=17,L15&lt;=21),4,""))))</f>
        <v/>
      </c>
      <c r="N15" s="132" t="str">
        <f>IF(OR(L15="",M15="",L16="",M16=""),"",ROUND((L15*M15+L16*M16)/(M15+M16),0))</f>
        <v/>
      </c>
      <c r="P15" s="5" t="e">
        <f>N17/MID(J17,8,2)</f>
        <v>#VALUE!</v>
      </c>
    </row>
    <row r="16" spans="1:16" ht="33" customHeight="1">
      <c r="A16" s="125"/>
      <c r="B16" s="125"/>
      <c r="C16" s="34" t="s">
        <v>13</v>
      </c>
      <c r="D16" s="61" t="s">
        <v>28</v>
      </c>
      <c r="E16" s="78"/>
      <c r="F16" s="61" t="s">
        <v>36</v>
      </c>
      <c r="G16" s="79"/>
      <c r="H16" s="61" t="s">
        <v>53</v>
      </c>
      <c r="I16" s="79"/>
      <c r="J16" s="61" t="s">
        <v>34</v>
      </c>
      <c r="K16" s="79"/>
      <c r="L16" s="69" t="str">
        <f>IF(AND(K15&lt;&gt;"",K16&lt;&gt;""),21,IF($E16&lt;&gt;"",2,IF($G16&lt;&gt;"",7.5,IF($I16&lt;&gt;"",13.5,IF($K16&lt;&gt;"",19,"")))))</f>
        <v/>
      </c>
      <c r="M16" s="70" t="str">
        <f>IF(L16&lt;=4,4,IF(AND(L16&gt;=5,L16&lt;=10),5,IF(AND(L16&gt;=11,L16&lt;=16),5,IF(AND(L16&gt;=17,L16&lt;=21),4,""))))</f>
        <v/>
      </c>
      <c r="N16" s="133"/>
    </row>
    <row r="17" spans="1:16" ht="18.75" customHeight="1">
      <c r="A17" s="15"/>
      <c r="B17" s="8"/>
      <c r="C17" s="9"/>
      <c r="D17" s="75" t="s">
        <v>62</v>
      </c>
      <c r="E17" s="37" t="str">
        <f>IF(N15&lt;=4,N15,"")</f>
        <v/>
      </c>
      <c r="F17" s="75" t="s">
        <v>66</v>
      </c>
      <c r="G17" s="37" t="str">
        <f>IF(AND(N15&gt;=5,N15&lt;=10),N15,"")</f>
        <v/>
      </c>
      <c r="H17" s="75" t="s">
        <v>67</v>
      </c>
      <c r="I17" s="37" t="str">
        <f>IF(AND(N15&gt;=11,N15&lt;=16),N15,"")</f>
        <v/>
      </c>
      <c r="J17" s="75" t="s">
        <v>68</v>
      </c>
      <c r="K17" s="37" t="str">
        <f>IF(AND(N15&gt;=17,N15&lt;=21),N15,"")</f>
        <v/>
      </c>
      <c r="L17" s="80" t="str">
        <f t="shared" ref="L17" si="1">IF($E17&lt;&gt;"",2,IF($G17&lt;&gt;"",8,IF($I17&lt;&gt;"",13,IF($K17&lt;&gt;"",18,""))))</f>
        <v/>
      </c>
      <c r="M17" s="80" t="str">
        <f t="shared" ref="M17" si="2">IF(L17&lt;=4,4,IF(AND(L17&gt;=5,L17&lt;=10),5,IF(AND(L17&gt;=10,L17&lt;=16),5,IF(AND(L17&gt;=17,L17&lt;=21),4,""))))</f>
        <v/>
      </c>
      <c r="N17" s="42" t="str">
        <f>IF(E17&lt;&gt;"",E17,IF(G17&lt;&gt;"",G17,IF(I17&lt;&gt;"",I17,IF(K17&lt;&gt;"",K17,""))))</f>
        <v/>
      </c>
    </row>
    <row r="18" spans="1:16" ht="28.5" customHeight="1">
      <c r="A18" s="118" t="s">
        <v>18</v>
      </c>
      <c r="B18" s="123"/>
      <c r="C18" s="34" t="s">
        <v>14</v>
      </c>
      <c r="D18" s="61" t="s">
        <v>32</v>
      </c>
      <c r="E18" s="81"/>
      <c r="F18" s="61" t="s">
        <v>20</v>
      </c>
      <c r="G18" s="82"/>
      <c r="H18" s="61" t="s">
        <v>52</v>
      </c>
      <c r="I18" s="82"/>
      <c r="J18" s="61" t="s">
        <v>33</v>
      </c>
      <c r="K18" s="82"/>
      <c r="L18" s="69" t="str">
        <f>IF(AND($K$18&lt;&gt;"",$K$19&lt;&gt;"",$K$20&lt;&gt;""),15,IF($E18&lt;&gt;"",1.5,IF($G18&lt;&gt;"",5.5,IF($I18&lt;&gt;"",9.5,IF($K18&lt;&gt;"",14,"")))))</f>
        <v/>
      </c>
      <c r="M18" s="70" t="str">
        <f>IF(L18&lt;=3,3,IF(AND(L18&gt;=4,L18&lt;=7),3,IF(AND(L18&gt;=8,L18&lt;=11),3,IF(AND(L18&gt;=12,L18&lt;=15),3,""))))</f>
        <v/>
      </c>
      <c r="N18" s="132" t="str">
        <f>IF(OR(L18="",M18="",L19="",M19="",L20="",M20=""),"",ROUND((L18*M18+L19*M19+L20*M20)/(M18+M19+M20),0))</f>
        <v/>
      </c>
      <c r="P18" s="5" t="e">
        <f>N21/MID(J21,8,2)</f>
        <v>#VALUE!</v>
      </c>
    </row>
    <row r="19" spans="1:16" ht="28">
      <c r="A19" s="119"/>
      <c r="B19" s="123"/>
      <c r="C19" s="34" t="s">
        <v>15</v>
      </c>
      <c r="D19" s="61" t="s">
        <v>54</v>
      </c>
      <c r="E19" s="71"/>
      <c r="F19" s="61" t="s">
        <v>27</v>
      </c>
      <c r="G19" s="72"/>
      <c r="H19" s="61" t="s">
        <v>30</v>
      </c>
      <c r="I19" s="72"/>
      <c r="J19" s="61" t="s">
        <v>30</v>
      </c>
      <c r="K19" s="72"/>
      <c r="L19" s="69" t="str">
        <f t="shared" ref="L19:L20" si="3">IF(AND($K$18&lt;&gt;"",$K$19&lt;&gt;"",$K$20&lt;&gt;""),15,IF($E19&lt;&gt;"",1.5,IF($G19&lt;&gt;"",5.5,IF($I19&lt;&gt;"",9.5,IF($K19&lt;&gt;"",14,"")))))</f>
        <v/>
      </c>
      <c r="M19" s="70" t="str">
        <f t="shared" ref="M19:M20" si="4">IF(L19&lt;=3,3,IF(AND(L19&gt;=4,L19&lt;=7),3,IF(AND(L19&gt;=8,L19&lt;=11),3,IF(AND(L19&gt;=12,L19&lt;=15),3,""))))</f>
        <v/>
      </c>
      <c r="N19" s="132"/>
    </row>
    <row r="20" spans="1:16" ht="26" customHeight="1">
      <c r="A20" s="120"/>
      <c r="B20" s="123"/>
      <c r="C20" s="62" t="s">
        <v>16</v>
      </c>
      <c r="D20" s="61" t="s">
        <v>28</v>
      </c>
      <c r="E20" s="78"/>
      <c r="F20" s="61" t="s">
        <v>20</v>
      </c>
      <c r="G20" s="79"/>
      <c r="H20" s="61" t="s">
        <v>55</v>
      </c>
      <c r="I20" s="79"/>
      <c r="J20" s="61" t="s">
        <v>56</v>
      </c>
      <c r="K20" s="79"/>
      <c r="L20" s="69" t="str">
        <f t="shared" si="3"/>
        <v/>
      </c>
      <c r="M20" s="70" t="str">
        <f t="shared" si="4"/>
        <v/>
      </c>
      <c r="N20" s="133"/>
    </row>
    <row r="21" spans="1:16">
      <c r="A21" s="83"/>
      <c r="B21" s="83"/>
      <c r="C21" s="83"/>
      <c r="D21" s="84" t="s">
        <v>70</v>
      </c>
      <c r="E21" s="37" t="str">
        <f>IF(N18&lt;=3,N18,"")</f>
        <v/>
      </c>
      <c r="F21" s="75" t="s">
        <v>71</v>
      </c>
      <c r="G21" s="37" t="str">
        <f>IF(AND(N18&gt;=4,N18&lt;=7),N18,"")</f>
        <v/>
      </c>
      <c r="H21" s="75" t="s">
        <v>72</v>
      </c>
      <c r="I21" s="37" t="str">
        <f>IF(AND(N18&gt;=8,N18&lt;=11),N18,"")</f>
        <v/>
      </c>
      <c r="J21" s="75" t="s">
        <v>73</v>
      </c>
      <c r="K21" s="37" t="str">
        <f>IF(AND(N18&gt;=12,N18&lt;=15),N18,"")</f>
        <v/>
      </c>
      <c r="L21" s="80"/>
      <c r="M21" s="80"/>
      <c r="N21" s="42" t="str">
        <f>IF(E21&lt;&gt;"",E21,IF(G21&lt;&gt;"",G21,IF(I21&lt;&gt;"",I21,IF(K21&lt;&gt;"",K21,""))))</f>
        <v/>
      </c>
    </row>
    <row r="22" spans="1:16" ht="14.25" customHeight="1">
      <c r="A22" s="85"/>
      <c r="B22" s="85"/>
      <c r="C22" s="85"/>
      <c r="D22" s="86"/>
      <c r="E22" s="85"/>
      <c r="F22" s="87"/>
      <c r="G22" s="85"/>
      <c r="H22" s="87"/>
      <c r="I22" s="87"/>
      <c r="J22" s="130" t="s">
        <v>37</v>
      </c>
      <c r="K22" s="131"/>
      <c r="L22" s="73"/>
      <c r="M22" s="74"/>
      <c r="N22" s="88" t="str">
        <f>IF(OR(N11="",N14="",N17="",N21=""),"",ROUND(SUM(N11,N14,N17,N21),0))</f>
        <v/>
      </c>
    </row>
    <row r="23" spans="1:16">
      <c r="A23" s="89" t="s">
        <v>77</v>
      </c>
      <c r="B23" s="89" t="s">
        <v>76</v>
      </c>
      <c r="C23" s="85"/>
      <c r="D23" s="86"/>
      <c r="E23" s="85"/>
      <c r="F23" s="16"/>
      <c r="G23" s="85"/>
      <c r="H23" s="16"/>
      <c r="I23" s="87"/>
      <c r="J23" s="130" t="s">
        <v>51</v>
      </c>
      <c r="K23" s="130"/>
      <c r="L23" s="73"/>
      <c r="M23" s="74"/>
      <c r="N23" s="90" t="str">
        <f>IF(N22&lt;=2,1,IF(AND(N22&gt;=3,N22&lt;=4),2,IF(AND(N22&gt;=5,N22&lt;=8),3,IF(AND(N22&gt;=9,N22&lt;=12),4,IF(AND(N22&gt;=13,N22&lt;=16),5,IF(AND(N22&gt;=17,N22&lt;=21),6,IF(AND(N22&gt;=22,N22&lt;=26),7,IF(AND(N22&gt;=27,N22&lt;=31),8,IF(AND(N22&gt;=32,N22&lt;=36),9,IF(AND(N22&gt;=37,N22&lt;=42),10,IF(AND(N22&gt;=43,N22&lt;=48),11,IF(AND(N22&gt;=49,N22&lt;=54),12,IF(AND(N22&gt;=55,N22&lt;=61),13,IF(AND(N22&gt;=62,N22&lt;=68),14,IF(AND(N22&gt;=69,N22&lt;=75),15,"")))))))))))))))</f>
        <v/>
      </c>
    </row>
    <row r="24" spans="1:16">
      <c r="A24" s="54"/>
      <c r="B24" s="47"/>
      <c r="D24" s="1"/>
      <c r="F24" s="2"/>
      <c r="H24" s="2"/>
      <c r="J24" s="2"/>
    </row>
    <row r="25" spans="1:16">
      <c r="A25" s="17"/>
      <c r="B25" s="13"/>
      <c r="D25" s="4"/>
      <c r="E25" s="4"/>
      <c r="F25" s="4"/>
      <c r="G25" s="4"/>
      <c r="H25" s="4"/>
      <c r="I25" s="4"/>
      <c r="J25" s="4"/>
      <c r="K25" s="4"/>
      <c r="L25" s="4"/>
      <c r="M25" s="4"/>
      <c r="N25" s="4"/>
      <c r="O25" s="4"/>
      <c r="P25" s="4"/>
    </row>
    <row r="26" spans="1:16">
      <c r="A26" s="17"/>
      <c r="B26" s="4"/>
      <c r="D26" s="4"/>
      <c r="E26" s="4"/>
      <c r="F26" s="4"/>
      <c r="G26" s="4"/>
      <c r="H26" s="4"/>
      <c r="I26" s="4"/>
      <c r="J26" s="4"/>
      <c r="K26" s="4"/>
      <c r="L26" s="14"/>
      <c r="M26" s="4"/>
      <c r="N26" s="4"/>
      <c r="O26" s="4"/>
      <c r="P26" s="4"/>
    </row>
    <row r="27" spans="1:16">
      <c r="A27" s="17"/>
      <c r="D27" s="1"/>
      <c r="F27" s="2"/>
      <c r="H27" s="2"/>
      <c r="J27" s="2"/>
    </row>
    <row r="28" spans="1:16">
      <c r="A28" s="17"/>
    </row>
    <row r="29" spans="1:16">
      <c r="A29" s="17"/>
    </row>
    <row r="30" spans="1:16" ht="15" customHeight="1"/>
    <row r="31" spans="1:16" ht="84.75" customHeight="1"/>
  </sheetData>
  <mergeCells count="20">
    <mergeCell ref="A1:N3"/>
    <mergeCell ref="A5:A7"/>
    <mergeCell ref="B5:B7"/>
    <mergeCell ref="C5:C7"/>
    <mergeCell ref="D5:K5"/>
    <mergeCell ref="N5:N7"/>
    <mergeCell ref="D6:K6"/>
    <mergeCell ref="A8:A10"/>
    <mergeCell ref="B8:B9"/>
    <mergeCell ref="N8:N10"/>
    <mergeCell ref="A12:A13"/>
    <mergeCell ref="N12:N13"/>
    <mergeCell ref="J22:K22"/>
    <mergeCell ref="J23:K23"/>
    <mergeCell ref="A15:A16"/>
    <mergeCell ref="B15:B16"/>
    <mergeCell ref="N15:N16"/>
    <mergeCell ref="A18:A20"/>
    <mergeCell ref="B18:B20"/>
    <mergeCell ref="N18:N20"/>
  </mergeCells>
  <conditionalFormatting sqref="D11">
    <cfRule type="expression" dxfId="531" priority="16">
      <formula>$E$11&lt;&gt;""</formula>
    </cfRule>
    <cfRule type="expression" dxfId="530" priority="19">
      <formula>$N$8&lt;=4</formula>
    </cfRule>
  </conditionalFormatting>
  <conditionalFormatting sqref="F11">
    <cfRule type="expression" dxfId="529" priority="15">
      <formula>$G$11&lt;&gt;""</formula>
    </cfRule>
    <cfRule type="expression" dxfId="528" priority="18">
      <formula>"e($N$3&gt;=5;$N$3&lt;=9)"</formula>
    </cfRule>
  </conditionalFormatting>
  <conditionalFormatting sqref="H11">
    <cfRule type="expression" dxfId="527" priority="14">
      <formula>$I$11&lt;&gt;""</formula>
    </cfRule>
    <cfRule type="expression" dxfId="526" priority="17">
      <formula>AND(N8&gt;=10,N8&lt;=10)</formula>
    </cfRule>
  </conditionalFormatting>
  <conditionalFormatting sqref="J11">
    <cfRule type="expression" dxfId="525" priority="13">
      <formula>$K$11&lt;&gt;""</formula>
    </cfRule>
  </conditionalFormatting>
  <conditionalFormatting sqref="D14">
    <cfRule type="expression" dxfId="524" priority="12">
      <formula>$E$14&lt;&gt;""</formula>
    </cfRule>
  </conditionalFormatting>
  <conditionalFormatting sqref="F14">
    <cfRule type="expression" dxfId="523" priority="11">
      <formula>$G$14&lt;&gt;""</formula>
    </cfRule>
  </conditionalFormatting>
  <conditionalFormatting sqref="H14">
    <cfRule type="expression" dxfId="522" priority="10">
      <formula>$I$14&lt;&gt;""</formula>
    </cfRule>
  </conditionalFormatting>
  <conditionalFormatting sqref="J14">
    <cfRule type="expression" dxfId="521" priority="9">
      <formula>$K$14&lt;&gt;""</formula>
    </cfRule>
  </conditionalFormatting>
  <conditionalFormatting sqref="D17">
    <cfRule type="expression" dxfId="520" priority="8">
      <formula>$E$17&lt;&gt;""</formula>
    </cfRule>
  </conditionalFormatting>
  <conditionalFormatting sqref="F17">
    <cfRule type="expression" dxfId="519" priority="7">
      <formula>G17&lt;&gt;""</formula>
    </cfRule>
  </conditionalFormatting>
  <conditionalFormatting sqref="H17">
    <cfRule type="expression" dxfId="518" priority="6">
      <formula>$I$17&lt;&gt;""</formula>
    </cfRule>
  </conditionalFormatting>
  <conditionalFormatting sqref="J17">
    <cfRule type="expression" dxfId="517" priority="5">
      <formula>$K$17&lt;&gt;""</formula>
    </cfRule>
  </conditionalFormatting>
  <conditionalFormatting sqref="D21">
    <cfRule type="expression" dxfId="516" priority="4">
      <formula>$E$21&lt;&gt;""</formula>
    </cfRule>
  </conditionalFormatting>
  <conditionalFormatting sqref="F21">
    <cfRule type="expression" dxfId="515" priority="3">
      <formula>$G$21&lt;&gt;""</formula>
    </cfRule>
  </conditionalFormatting>
  <conditionalFormatting sqref="H21">
    <cfRule type="expression" dxfId="514" priority="2">
      <formula>$I$21&lt;&gt;""</formula>
    </cfRule>
  </conditionalFormatting>
  <conditionalFormatting sqref="J21">
    <cfRule type="expression" dxfId="513" priority="1">
      <formula>$K$21&lt;&gt;""</formula>
    </cfRule>
  </conditionalFormatting>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enableFormatConditionsCalculation="0"/>
  <dimension ref="A1:P31"/>
  <sheetViews>
    <sheetView showGridLines="0" workbookViewId="0">
      <selection activeCell="A5" sqref="A5:C20"/>
    </sheetView>
  </sheetViews>
  <sheetFormatPr baseColWidth="10" defaultColWidth="8.83203125" defaultRowHeight="14" outlineLevelCol="1" x14ac:dyDescent="0"/>
  <cols>
    <col min="1" max="1" width="28.33203125" style="7" customWidth="1"/>
    <col min="2" max="2" width="20.1640625" customWidth="1"/>
    <col min="3" max="3" width="26.1640625" style="7" bestFit="1" customWidth="1"/>
    <col min="4" max="4" width="16.33203125" customWidth="1"/>
    <col min="5" max="5" width="3.33203125" customWidth="1"/>
    <col min="6" max="6" width="12.6640625" customWidth="1"/>
    <col min="7" max="7" width="3.33203125" customWidth="1"/>
    <col min="8" max="8" width="17.1640625" customWidth="1"/>
    <col min="9" max="9" width="3.33203125" customWidth="1"/>
    <col min="10" max="10" width="13.1640625" customWidth="1"/>
    <col min="11" max="11" width="3.33203125" customWidth="1"/>
    <col min="12" max="12" width="6.6640625" hidden="1" customWidth="1" outlineLevel="1"/>
    <col min="13" max="13" width="4.5" hidden="1" customWidth="1" outlineLevel="1"/>
    <col min="14" max="14" width="11.5" bestFit="1" customWidth="1" collapsed="1"/>
    <col min="15" max="15" width="10" bestFit="1" customWidth="1"/>
    <col min="16" max="16" width="9.6640625" bestFit="1" customWidth="1"/>
  </cols>
  <sheetData>
    <row r="1" spans="1:16" ht="15" thickBot="1">
      <c r="A1" s="109" t="s">
        <v>74</v>
      </c>
      <c r="B1" s="109"/>
      <c r="C1" s="109"/>
      <c r="D1" s="109"/>
      <c r="E1" s="109"/>
      <c r="F1" s="109"/>
      <c r="G1" s="109"/>
      <c r="H1" s="109"/>
      <c r="I1" s="109"/>
      <c r="J1" s="109"/>
      <c r="K1" s="109"/>
      <c r="L1" s="109"/>
      <c r="M1" s="109"/>
      <c r="N1" s="109"/>
    </row>
    <row r="2" spans="1:16" ht="16" thickTop="1" thickBot="1">
      <c r="A2" s="109"/>
      <c r="B2" s="109"/>
      <c r="C2" s="109"/>
      <c r="D2" s="109"/>
      <c r="E2" s="109"/>
      <c r="F2" s="109"/>
      <c r="G2" s="109"/>
      <c r="H2" s="109"/>
      <c r="I2" s="109"/>
      <c r="J2" s="109"/>
      <c r="K2" s="109"/>
      <c r="L2" s="109"/>
      <c r="M2" s="109"/>
      <c r="N2" s="109"/>
    </row>
    <row r="3" spans="1:16" ht="15" thickTop="1">
      <c r="A3" s="110"/>
      <c r="B3" s="110"/>
      <c r="C3" s="110"/>
      <c r="D3" s="110"/>
      <c r="E3" s="110"/>
      <c r="F3" s="110"/>
      <c r="G3" s="110"/>
      <c r="H3" s="110"/>
      <c r="I3" s="110"/>
      <c r="J3" s="110"/>
      <c r="K3" s="110"/>
      <c r="L3" s="110"/>
      <c r="M3" s="110"/>
      <c r="N3" s="110"/>
    </row>
    <row r="4" spans="1:16" ht="20" thickBot="1">
      <c r="A4" s="22"/>
      <c r="B4" s="22"/>
      <c r="C4" s="22"/>
      <c r="D4" s="22"/>
      <c r="E4" s="22"/>
      <c r="F4" s="22"/>
      <c r="G4" s="22"/>
      <c r="H4" s="22"/>
      <c r="I4" s="22"/>
      <c r="J4" s="22"/>
      <c r="K4" s="22"/>
      <c r="L4" s="22"/>
      <c r="M4" s="22"/>
      <c r="N4" s="22"/>
      <c r="O4" s="23"/>
    </row>
    <row r="5" spans="1:16" ht="15" customHeight="1" thickTop="1">
      <c r="A5" s="129" t="s">
        <v>75</v>
      </c>
      <c r="B5" s="126" t="s">
        <v>94</v>
      </c>
      <c r="C5" s="107"/>
      <c r="D5" s="108" t="s">
        <v>0</v>
      </c>
      <c r="E5" s="108"/>
      <c r="F5" s="108"/>
      <c r="G5" s="108"/>
      <c r="H5" s="108"/>
      <c r="I5" s="108"/>
      <c r="J5" s="108"/>
      <c r="K5" s="108"/>
      <c r="L5" s="18" t="s">
        <v>61</v>
      </c>
      <c r="M5" s="18"/>
      <c r="N5" s="107" t="s">
        <v>61</v>
      </c>
    </row>
    <row r="6" spans="1:16">
      <c r="A6" s="127"/>
      <c r="B6" s="127"/>
      <c r="C6" s="107"/>
      <c r="D6" s="134" t="s">
        <v>1</v>
      </c>
      <c r="E6" s="135"/>
      <c r="F6" s="135"/>
      <c r="G6" s="135"/>
      <c r="H6" s="135"/>
      <c r="I6" s="135"/>
      <c r="J6" s="135"/>
      <c r="K6" s="136"/>
      <c r="L6" s="19"/>
      <c r="M6" s="19"/>
      <c r="N6" s="107"/>
      <c r="O6" s="3"/>
    </row>
    <row r="7" spans="1:16" ht="22.5" customHeight="1">
      <c r="A7" s="128"/>
      <c r="B7" s="128"/>
      <c r="C7" s="108"/>
      <c r="D7" s="63" t="s">
        <v>2</v>
      </c>
      <c r="E7" s="64"/>
      <c r="F7" s="65" t="s">
        <v>3</v>
      </c>
      <c r="G7" s="64"/>
      <c r="H7" s="65" t="s">
        <v>4</v>
      </c>
      <c r="I7" s="64"/>
      <c r="J7" s="65" t="s">
        <v>5</v>
      </c>
      <c r="K7" s="64"/>
      <c r="L7" s="66" t="s">
        <v>69</v>
      </c>
      <c r="M7" s="66" t="s">
        <v>31</v>
      </c>
      <c r="N7" s="108"/>
    </row>
    <row r="8" spans="1:16" ht="40" customHeight="1">
      <c r="A8" s="123" t="s">
        <v>6</v>
      </c>
      <c r="B8" s="124" t="s">
        <v>91</v>
      </c>
      <c r="C8" s="34" t="s">
        <v>7</v>
      </c>
      <c r="D8" s="61" t="s">
        <v>19</v>
      </c>
      <c r="E8" s="67"/>
      <c r="F8" s="61" t="s">
        <v>20</v>
      </c>
      <c r="G8" s="68"/>
      <c r="H8" s="61" t="s">
        <v>21</v>
      </c>
      <c r="I8" s="68"/>
      <c r="J8" s="61" t="s">
        <v>22</v>
      </c>
      <c r="K8" s="68"/>
      <c r="L8" s="69" t="str">
        <f>IF(AND(K8&lt;&gt;"",K9&lt;&gt;"",K10&lt;&gt;""),18,IF($E8&lt;&gt;"",2,IF($G8&lt;&gt;"",7,IF($I8&lt;&gt;"",12,IF($K8&lt;&gt;"",17,"")))))</f>
        <v/>
      </c>
      <c r="M8" s="70" t="str">
        <f>IF(L8&lt;=4,4,IF(AND(L8&gt;=5,L8&lt;=9),4,IF(AND(L8&gt;=10,L8&lt;=14),4,IF(AND(L8&gt;=15,L8&lt;=18),3,""))))</f>
        <v/>
      </c>
      <c r="N8" s="132" t="str">
        <f>IF(OR(L8="",M8="",L9="",M9="",L10="",M10=""),"",ROUND((L8*M8+L9*M9+L10*M10)/(M8+M9+M10),0))</f>
        <v/>
      </c>
      <c r="P8" s="5" t="e">
        <f>N11/MID(J11,8,2)</f>
        <v>#VALUE!</v>
      </c>
    </row>
    <row r="9" spans="1:16" ht="28.5" customHeight="1">
      <c r="A9" s="123"/>
      <c r="B9" s="125"/>
      <c r="C9" s="34" t="s">
        <v>8</v>
      </c>
      <c r="D9" s="61" t="s">
        <v>23</v>
      </c>
      <c r="E9" s="71"/>
      <c r="F9" s="61" t="s">
        <v>24</v>
      </c>
      <c r="G9" s="72"/>
      <c r="H9" s="61" t="s">
        <v>25</v>
      </c>
      <c r="I9" s="72"/>
      <c r="J9" s="61" t="s">
        <v>26</v>
      </c>
      <c r="K9" s="72"/>
      <c r="L9" s="69" t="str">
        <f>IF(AND(K8&lt;&gt;"",K9&lt;&gt;"",K10&lt;&gt;""),18,IF($E9&lt;&gt;"",2,IF($G9&lt;&gt;"",7,IF($I9&lt;&gt;"",12,IF($K9&lt;&gt;"",17,"")))))</f>
        <v/>
      </c>
      <c r="M9" s="70" t="str">
        <f t="shared" ref="M9:M10" si="0">IF(L9&lt;=4,4,IF(AND(L9&gt;=5,L9&lt;=9),4,IF(AND(L9&gt;=10,L9&lt;=14),4,IF(AND(L9&gt;=15,L9&lt;=18),3,""))))</f>
        <v/>
      </c>
      <c r="N9" s="132"/>
    </row>
    <row r="10" spans="1:16" ht="35.25" customHeight="1">
      <c r="A10" s="123"/>
      <c r="B10" s="91" t="s">
        <v>92</v>
      </c>
      <c r="C10" s="34" t="s">
        <v>9</v>
      </c>
      <c r="D10" s="61" t="s">
        <v>28</v>
      </c>
      <c r="E10" s="71"/>
      <c r="F10" s="61" t="s">
        <v>27</v>
      </c>
      <c r="G10" s="72"/>
      <c r="H10" s="61" t="s">
        <v>29</v>
      </c>
      <c r="I10" s="72"/>
      <c r="J10" s="61" t="s">
        <v>30</v>
      </c>
      <c r="K10" s="72"/>
      <c r="L10" s="69" t="str">
        <f>IF(AND(K8&lt;&gt;"",K9&lt;&gt;"",K10&lt;&gt;""),18,IF($E10&lt;&gt;"",2,IF($G10&lt;&gt;"",7,IF($I10&lt;&gt;"",12,IF($K10&lt;&gt;"",17,"")))))</f>
        <v/>
      </c>
      <c r="M10" s="70" t="str">
        <f t="shared" si="0"/>
        <v/>
      </c>
      <c r="N10" s="133"/>
    </row>
    <row r="11" spans="1:16" ht="23.25" customHeight="1">
      <c r="A11" s="15"/>
      <c r="B11" s="8"/>
      <c r="C11" s="9"/>
      <c r="D11" s="75" t="s">
        <v>62</v>
      </c>
      <c r="E11" s="36" t="str">
        <f>IF(N8&lt;=4,N8,"")</f>
        <v/>
      </c>
      <c r="F11" s="76" t="s">
        <v>63</v>
      </c>
      <c r="G11" s="37" t="str">
        <f>IF(AND(N8&gt;=5,N8&lt;=9),N8,"")</f>
        <v/>
      </c>
      <c r="H11" s="75" t="s">
        <v>64</v>
      </c>
      <c r="I11" s="37" t="str">
        <f>IF(AND(N8&gt;=10,N8&lt;=14),N8,"")</f>
        <v/>
      </c>
      <c r="J11" s="75" t="s">
        <v>65</v>
      </c>
      <c r="K11" s="37" t="str">
        <f>IF(AND(N8&gt;=15,N8&lt;=18),N8,"")</f>
        <v/>
      </c>
      <c r="L11" s="77"/>
      <c r="M11" s="77"/>
      <c r="N11" s="42" t="str">
        <f>IF(E11&lt;&gt;"",E11,IF(G11&lt;&gt;"",G11,IF(I11&lt;&gt;"",I11,IF(K11&lt;&gt;"",K11,""))))</f>
        <v/>
      </c>
    </row>
    <row r="12" spans="1:16" ht="32.25" customHeight="1">
      <c r="A12" s="121" t="s">
        <v>17</v>
      </c>
      <c r="B12" s="92" t="s">
        <v>95</v>
      </c>
      <c r="C12" s="34" t="s">
        <v>10</v>
      </c>
      <c r="D12" s="61" t="s">
        <v>32</v>
      </c>
      <c r="E12" s="71"/>
      <c r="F12" s="61" t="s">
        <v>20</v>
      </c>
      <c r="G12" s="72"/>
      <c r="H12" s="61" t="s">
        <v>21</v>
      </c>
      <c r="I12" s="72"/>
      <c r="J12" s="61" t="s">
        <v>33</v>
      </c>
      <c r="K12" s="72"/>
      <c r="L12" s="69" t="str">
        <f>IF(AND(K12&lt;&gt;"",K13&lt;&gt;""),21,IF($E12&lt;&gt;"",2,IF($G12&lt;&gt;"",7.5,IF($I12&lt;&gt;"",13.5,IF($K12&lt;&gt;"",19,"")))))</f>
        <v/>
      </c>
      <c r="M12" s="70" t="str">
        <f>IF(L12&lt;=4,4,IF(AND(L12&gt;=5,L12&lt;=10),5,IF(AND(L12&gt;=11,L12&lt;=16),5,IF(AND(L12&gt;=17,L12&lt;=21),4,""))))</f>
        <v/>
      </c>
      <c r="N12" s="132" t="str">
        <f>IF(OR(L12="",M12="",L13="",M13=""),"",ROUND((L12*M12+L13*M13)/(M12+M13),0))</f>
        <v/>
      </c>
      <c r="P12" s="5" t="e">
        <f>N14/MID(J14,8,2)</f>
        <v>#VALUE!</v>
      </c>
    </row>
    <row r="13" spans="1:16" ht="32.25" customHeight="1">
      <c r="A13" s="122"/>
      <c r="B13" s="93" t="s">
        <v>96</v>
      </c>
      <c r="C13" s="62" t="s">
        <v>11</v>
      </c>
      <c r="D13" s="61" t="s">
        <v>28</v>
      </c>
      <c r="E13" s="78"/>
      <c r="F13" s="61" t="s">
        <v>36</v>
      </c>
      <c r="G13" s="79"/>
      <c r="H13" s="61" t="s">
        <v>35</v>
      </c>
      <c r="I13" s="79"/>
      <c r="J13" s="61" t="s">
        <v>34</v>
      </c>
      <c r="K13" s="79"/>
      <c r="L13" s="69" t="str">
        <f>IF(AND(K12&lt;&gt;"",K13&lt;&gt;""),21,IF($E13&lt;&gt;"",2,IF($G13&lt;&gt;"",7.5,IF($I13&lt;&gt;"",13.5,IF($K13&lt;&gt;"",19,"")))))</f>
        <v/>
      </c>
      <c r="M13" s="70" t="str">
        <f>IF(L13&lt;=4,4,IF(AND(L13&gt;=5,L13&lt;=10),5,IF(AND(L13&gt;=11,L13&lt;=16),5,IF(AND(L13&gt;=17,L13&lt;=21),4,""))))</f>
        <v/>
      </c>
      <c r="N13" s="133"/>
    </row>
    <row r="14" spans="1:16" ht="19.5" customHeight="1">
      <c r="A14" s="15"/>
      <c r="B14" s="8"/>
      <c r="C14" s="9"/>
      <c r="D14" s="75" t="s">
        <v>62</v>
      </c>
      <c r="E14" s="37" t="str">
        <f>IF(N12&lt;=4,N12,"")</f>
        <v/>
      </c>
      <c r="F14" s="75" t="s">
        <v>66</v>
      </c>
      <c r="G14" s="37" t="str">
        <f>IF(AND(N12&gt;=5,N12&lt;=10),N12,"")</f>
        <v/>
      </c>
      <c r="H14" s="75" t="s">
        <v>67</v>
      </c>
      <c r="I14" s="37" t="str">
        <f>IF(AND(N12&gt;=11,N12&lt;=16),N12,"")</f>
        <v/>
      </c>
      <c r="J14" s="75" t="s">
        <v>68</v>
      </c>
      <c r="K14" s="37" t="str">
        <f>IF(AND(N12&gt;=17,N12&lt;=21),N12,"")</f>
        <v/>
      </c>
      <c r="L14" s="80"/>
      <c r="M14" s="80"/>
      <c r="N14" s="42" t="str">
        <f>IF(E14&lt;&gt;"",E14,IF(G14&lt;&gt;"",G14,IF(I14&lt;&gt;"",I14,IF(K14&lt;&gt;"",K14,""))))</f>
        <v/>
      </c>
    </row>
    <row r="15" spans="1:16" ht="40" customHeight="1">
      <c r="A15" s="124" t="s">
        <v>90</v>
      </c>
      <c r="B15" s="124" t="s">
        <v>93</v>
      </c>
      <c r="C15" s="62" t="s">
        <v>12</v>
      </c>
      <c r="D15" s="61" t="s">
        <v>32</v>
      </c>
      <c r="E15" s="81"/>
      <c r="F15" s="61" t="s">
        <v>20</v>
      </c>
      <c r="G15" s="82"/>
      <c r="H15" s="61" t="s">
        <v>52</v>
      </c>
      <c r="I15" s="82"/>
      <c r="J15" s="61" t="s">
        <v>33</v>
      </c>
      <c r="K15" s="82"/>
      <c r="L15" s="69" t="str">
        <f>IF(AND(K15&lt;&gt;"",K16&lt;&gt;""),21,IF($E15&lt;&gt;"",2,IF($G15&lt;&gt;"",7.5,IF($I15&lt;&gt;"",13.5,IF($K15&lt;&gt;"",19,"")))))</f>
        <v/>
      </c>
      <c r="M15" s="70" t="str">
        <f>IF(L15&lt;=4,4,IF(AND(L15&gt;=5,L15&lt;=10),5,IF(AND(L15&gt;=11,L15&lt;=16),5,IF(AND(L15&gt;=17,L15&lt;=21),4,""))))</f>
        <v/>
      </c>
      <c r="N15" s="132" t="str">
        <f>IF(OR(L15="",M15="",L16="",M16=""),"",ROUND((L15*M15+L16*M16)/(M15+M16),0))</f>
        <v/>
      </c>
      <c r="P15" s="5" t="e">
        <f>N17/MID(J17,8,2)</f>
        <v>#VALUE!</v>
      </c>
    </row>
    <row r="16" spans="1:16" ht="33" customHeight="1">
      <c r="A16" s="125"/>
      <c r="B16" s="125"/>
      <c r="C16" s="34" t="s">
        <v>13</v>
      </c>
      <c r="D16" s="61" t="s">
        <v>28</v>
      </c>
      <c r="E16" s="78"/>
      <c r="F16" s="61" t="s">
        <v>36</v>
      </c>
      <c r="G16" s="79"/>
      <c r="H16" s="61" t="s">
        <v>53</v>
      </c>
      <c r="I16" s="79"/>
      <c r="J16" s="61" t="s">
        <v>34</v>
      </c>
      <c r="K16" s="79"/>
      <c r="L16" s="69" t="str">
        <f>IF(AND(K15&lt;&gt;"",K16&lt;&gt;""),21,IF($E16&lt;&gt;"",2,IF($G16&lt;&gt;"",7.5,IF($I16&lt;&gt;"",13.5,IF($K16&lt;&gt;"",19,"")))))</f>
        <v/>
      </c>
      <c r="M16" s="70" t="str">
        <f>IF(L16&lt;=4,4,IF(AND(L16&gt;=5,L16&lt;=10),5,IF(AND(L16&gt;=11,L16&lt;=16),5,IF(AND(L16&gt;=17,L16&lt;=21),4,""))))</f>
        <v/>
      </c>
      <c r="N16" s="133"/>
    </row>
    <row r="17" spans="1:16" ht="18.75" customHeight="1">
      <c r="A17" s="15"/>
      <c r="B17" s="8"/>
      <c r="C17" s="9"/>
      <c r="D17" s="75" t="s">
        <v>62</v>
      </c>
      <c r="E17" s="37" t="str">
        <f>IF(N15&lt;=4,N15,"")</f>
        <v/>
      </c>
      <c r="F17" s="75" t="s">
        <v>66</v>
      </c>
      <c r="G17" s="37" t="str">
        <f>IF(AND(N15&gt;=5,N15&lt;=10),N15,"")</f>
        <v/>
      </c>
      <c r="H17" s="75" t="s">
        <v>67</v>
      </c>
      <c r="I17" s="37" t="str">
        <f>IF(AND(N15&gt;=11,N15&lt;=16),N15,"")</f>
        <v/>
      </c>
      <c r="J17" s="75" t="s">
        <v>68</v>
      </c>
      <c r="K17" s="37" t="str">
        <f>IF(AND(N15&gt;=17,N15&lt;=21),N15,"")</f>
        <v/>
      </c>
      <c r="L17" s="80" t="str">
        <f t="shared" ref="L17" si="1">IF($E17&lt;&gt;"",2,IF($G17&lt;&gt;"",8,IF($I17&lt;&gt;"",13,IF($K17&lt;&gt;"",18,""))))</f>
        <v/>
      </c>
      <c r="M17" s="80" t="str">
        <f t="shared" ref="M17" si="2">IF(L17&lt;=4,4,IF(AND(L17&gt;=5,L17&lt;=10),5,IF(AND(L17&gt;=10,L17&lt;=16),5,IF(AND(L17&gt;=17,L17&lt;=21),4,""))))</f>
        <v/>
      </c>
      <c r="N17" s="42" t="str">
        <f>IF(E17&lt;&gt;"",E17,IF(G17&lt;&gt;"",G17,IF(I17&lt;&gt;"",I17,IF(K17&lt;&gt;"",K17,""))))</f>
        <v/>
      </c>
    </row>
    <row r="18" spans="1:16" ht="28.5" customHeight="1">
      <c r="A18" s="118" t="s">
        <v>18</v>
      </c>
      <c r="B18" s="123"/>
      <c r="C18" s="34" t="s">
        <v>14</v>
      </c>
      <c r="D18" s="61" t="s">
        <v>32</v>
      </c>
      <c r="E18" s="81"/>
      <c r="F18" s="61" t="s">
        <v>20</v>
      </c>
      <c r="G18" s="82"/>
      <c r="H18" s="61" t="s">
        <v>52</v>
      </c>
      <c r="I18" s="82"/>
      <c r="J18" s="61" t="s">
        <v>33</v>
      </c>
      <c r="K18" s="82"/>
      <c r="L18" s="69" t="str">
        <f>IF(AND($K$18&lt;&gt;"",$K$19&lt;&gt;"",$K$20&lt;&gt;""),15,IF($E18&lt;&gt;"",1.5,IF($G18&lt;&gt;"",5.5,IF($I18&lt;&gt;"",9.5,IF($K18&lt;&gt;"",14,"")))))</f>
        <v/>
      </c>
      <c r="M18" s="70" t="str">
        <f>IF(L18&lt;=3,3,IF(AND(L18&gt;=4,L18&lt;=7),3,IF(AND(L18&gt;=8,L18&lt;=11),3,IF(AND(L18&gt;=12,L18&lt;=15),3,""))))</f>
        <v/>
      </c>
      <c r="N18" s="132" t="str">
        <f>IF(OR(L18="",M18="",L19="",M19="",L20="",M20=""),"",ROUND((L18*M18+L19*M19+L20*M20)/(M18+M19+M20),0))</f>
        <v/>
      </c>
      <c r="P18" s="5" t="e">
        <f>N21/MID(J21,8,2)</f>
        <v>#VALUE!</v>
      </c>
    </row>
    <row r="19" spans="1:16" ht="28">
      <c r="A19" s="119"/>
      <c r="B19" s="123"/>
      <c r="C19" s="34" t="s">
        <v>15</v>
      </c>
      <c r="D19" s="61" t="s">
        <v>54</v>
      </c>
      <c r="E19" s="71"/>
      <c r="F19" s="61" t="s">
        <v>27</v>
      </c>
      <c r="G19" s="72"/>
      <c r="H19" s="61" t="s">
        <v>30</v>
      </c>
      <c r="I19" s="72"/>
      <c r="J19" s="61" t="s">
        <v>30</v>
      </c>
      <c r="K19" s="72"/>
      <c r="L19" s="69" t="str">
        <f t="shared" ref="L19:L20" si="3">IF(AND($K$18&lt;&gt;"",$K$19&lt;&gt;"",$K$20&lt;&gt;""),15,IF($E19&lt;&gt;"",1.5,IF($G19&lt;&gt;"",5.5,IF($I19&lt;&gt;"",9.5,IF($K19&lt;&gt;"",14,"")))))</f>
        <v/>
      </c>
      <c r="M19" s="70" t="str">
        <f t="shared" ref="M19:M20" si="4">IF(L19&lt;=3,3,IF(AND(L19&gt;=4,L19&lt;=7),3,IF(AND(L19&gt;=8,L19&lt;=11),3,IF(AND(L19&gt;=12,L19&lt;=15),3,""))))</f>
        <v/>
      </c>
      <c r="N19" s="132"/>
    </row>
    <row r="20" spans="1:16" ht="26" customHeight="1">
      <c r="A20" s="120"/>
      <c r="B20" s="123"/>
      <c r="C20" s="62" t="s">
        <v>16</v>
      </c>
      <c r="D20" s="61" t="s">
        <v>28</v>
      </c>
      <c r="E20" s="78"/>
      <c r="F20" s="61" t="s">
        <v>20</v>
      </c>
      <c r="G20" s="79"/>
      <c r="H20" s="61" t="s">
        <v>55</v>
      </c>
      <c r="I20" s="79"/>
      <c r="J20" s="61" t="s">
        <v>56</v>
      </c>
      <c r="K20" s="79"/>
      <c r="L20" s="69" t="str">
        <f t="shared" si="3"/>
        <v/>
      </c>
      <c r="M20" s="70" t="str">
        <f t="shared" si="4"/>
        <v/>
      </c>
      <c r="N20" s="133"/>
    </row>
    <row r="21" spans="1:16">
      <c r="A21" s="83"/>
      <c r="B21" s="83"/>
      <c r="C21" s="83"/>
      <c r="D21" s="84" t="s">
        <v>70</v>
      </c>
      <c r="E21" s="37" t="str">
        <f>IF(N18&lt;=3,N18,"")</f>
        <v/>
      </c>
      <c r="F21" s="75" t="s">
        <v>71</v>
      </c>
      <c r="G21" s="37" t="str">
        <f>IF(AND(N18&gt;=4,N18&lt;=7),N18,"")</f>
        <v/>
      </c>
      <c r="H21" s="75" t="s">
        <v>72</v>
      </c>
      <c r="I21" s="37" t="str">
        <f>IF(AND(N18&gt;=8,N18&lt;=11),N18,"")</f>
        <v/>
      </c>
      <c r="J21" s="75" t="s">
        <v>73</v>
      </c>
      <c r="K21" s="37" t="str">
        <f>IF(AND(N18&gt;=12,N18&lt;=15),N18,"")</f>
        <v/>
      </c>
      <c r="L21" s="80"/>
      <c r="M21" s="80"/>
      <c r="N21" s="42" t="str">
        <f>IF(E21&lt;&gt;"",E21,IF(G21&lt;&gt;"",G21,IF(I21&lt;&gt;"",I21,IF(K21&lt;&gt;"",K21,""))))</f>
        <v/>
      </c>
    </row>
    <row r="22" spans="1:16" ht="14.25" customHeight="1">
      <c r="A22" s="85"/>
      <c r="B22" s="85"/>
      <c r="C22" s="85"/>
      <c r="D22" s="86"/>
      <c r="E22" s="85"/>
      <c r="F22" s="87"/>
      <c r="G22" s="85"/>
      <c r="H22" s="87"/>
      <c r="I22" s="87"/>
      <c r="J22" s="130" t="s">
        <v>37</v>
      </c>
      <c r="K22" s="131"/>
      <c r="L22" s="73"/>
      <c r="M22" s="74"/>
      <c r="N22" s="88" t="str">
        <f>IF(OR(N11="",N14="",N17="",N21=""),"",ROUND(SUM(N11,N14,N17,N21),0))</f>
        <v/>
      </c>
    </row>
    <row r="23" spans="1:16">
      <c r="A23" s="89" t="s">
        <v>77</v>
      </c>
      <c r="B23" s="89" t="s">
        <v>76</v>
      </c>
      <c r="C23" s="85"/>
      <c r="D23" s="86"/>
      <c r="E23" s="85"/>
      <c r="F23" s="16"/>
      <c r="G23" s="85"/>
      <c r="H23" s="16"/>
      <c r="I23" s="87"/>
      <c r="J23" s="130" t="s">
        <v>51</v>
      </c>
      <c r="K23" s="130"/>
      <c r="L23" s="73"/>
      <c r="M23" s="74"/>
      <c r="N23" s="90" t="str">
        <f>IF(N22&lt;=2,1,IF(AND(N22&gt;=3,N22&lt;=4),2,IF(AND(N22&gt;=5,N22&lt;=8),3,IF(AND(N22&gt;=9,N22&lt;=12),4,IF(AND(N22&gt;=13,N22&lt;=16),5,IF(AND(N22&gt;=17,N22&lt;=21),6,IF(AND(N22&gt;=22,N22&lt;=26),7,IF(AND(N22&gt;=27,N22&lt;=31),8,IF(AND(N22&gt;=32,N22&lt;=36),9,IF(AND(N22&gt;=37,N22&lt;=42),10,IF(AND(N22&gt;=43,N22&lt;=48),11,IF(AND(N22&gt;=49,N22&lt;=54),12,IF(AND(N22&gt;=55,N22&lt;=61),13,IF(AND(N22&gt;=62,N22&lt;=68),14,IF(AND(N22&gt;=69,N22&lt;=75),15,"")))))))))))))))</f>
        <v/>
      </c>
    </row>
    <row r="24" spans="1:16">
      <c r="A24" s="54"/>
      <c r="B24" s="47"/>
      <c r="D24" s="1"/>
      <c r="F24" s="2"/>
      <c r="H24" s="2"/>
      <c r="J24" s="2"/>
    </row>
    <row r="25" spans="1:16">
      <c r="A25" s="17"/>
      <c r="B25" s="13"/>
      <c r="D25" s="4"/>
      <c r="E25" s="4"/>
      <c r="F25" s="4"/>
      <c r="G25" s="4"/>
      <c r="H25" s="4"/>
      <c r="I25" s="4"/>
      <c r="J25" s="4"/>
      <c r="K25" s="4"/>
      <c r="L25" s="4"/>
      <c r="M25" s="4"/>
      <c r="N25" s="4"/>
      <c r="O25" s="4"/>
      <c r="P25" s="4"/>
    </row>
    <row r="26" spans="1:16">
      <c r="A26" s="17"/>
      <c r="B26" s="4"/>
      <c r="D26" s="4"/>
      <c r="E26" s="4"/>
      <c r="F26" s="4"/>
      <c r="G26" s="4"/>
      <c r="H26" s="4"/>
      <c r="I26" s="4"/>
      <c r="J26" s="4"/>
      <c r="K26" s="4"/>
      <c r="L26" s="14"/>
      <c r="M26" s="4"/>
      <c r="N26" s="4"/>
      <c r="O26" s="4"/>
      <c r="P26" s="4"/>
    </row>
    <row r="27" spans="1:16">
      <c r="A27" s="17"/>
      <c r="D27" s="1"/>
      <c r="F27" s="2"/>
      <c r="H27" s="2"/>
      <c r="J27" s="2"/>
    </row>
    <row r="28" spans="1:16">
      <c r="A28" s="17"/>
    </row>
    <row r="29" spans="1:16">
      <c r="A29" s="17"/>
    </row>
    <row r="30" spans="1:16" ht="15" customHeight="1"/>
    <row r="31" spans="1:16" ht="84.75" customHeight="1"/>
  </sheetData>
  <mergeCells count="20">
    <mergeCell ref="A1:N3"/>
    <mergeCell ref="A5:A7"/>
    <mergeCell ref="B5:B7"/>
    <mergeCell ref="C5:C7"/>
    <mergeCell ref="D5:K5"/>
    <mergeCell ref="N5:N7"/>
    <mergeCell ref="D6:K6"/>
    <mergeCell ref="A8:A10"/>
    <mergeCell ref="B8:B9"/>
    <mergeCell ref="N8:N10"/>
    <mergeCell ref="A12:A13"/>
    <mergeCell ref="N12:N13"/>
    <mergeCell ref="J22:K22"/>
    <mergeCell ref="J23:K23"/>
    <mergeCell ref="A15:A16"/>
    <mergeCell ref="B15:B16"/>
    <mergeCell ref="N15:N16"/>
    <mergeCell ref="A18:A20"/>
    <mergeCell ref="B18:B20"/>
    <mergeCell ref="N18:N20"/>
  </mergeCells>
  <conditionalFormatting sqref="D11">
    <cfRule type="expression" dxfId="512" priority="16">
      <formula>$E$11&lt;&gt;""</formula>
    </cfRule>
    <cfRule type="expression" dxfId="511" priority="19">
      <formula>$N$8&lt;=4</formula>
    </cfRule>
  </conditionalFormatting>
  <conditionalFormatting sqref="F11">
    <cfRule type="expression" dxfId="510" priority="15">
      <formula>$G$11&lt;&gt;""</formula>
    </cfRule>
    <cfRule type="expression" dxfId="509" priority="18">
      <formula>"e($N$3&gt;=5;$N$3&lt;=9)"</formula>
    </cfRule>
  </conditionalFormatting>
  <conditionalFormatting sqref="H11">
    <cfRule type="expression" dxfId="508" priority="14">
      <formula>$I$11&lt;&gt;""</formula>
    </cfRule>
    <cfRule type="expression" dxfId="507" priority="17">
      <formula>AND(N8&gt;=10,N8&lt;=10)</formula>
    </cfRule>
  </conditionalFormatting>
  <conditionalFormatting sqref="J11">
    <cfRule type="expression" dxfId="506" priority="13">
      <formula>$K$11&lt;&gt;""</formula>
    </cfRule>
  </conditionalFormatting>
  <conditionalFormatting sqref="D14">
    <cfRule type="expression" dxfId="505" priority="12">
      <formula>$E$14&lt;&gt;""</formula>
    </cfRule>
  </conditionalFormatting>
  <conditionalFormatting sqref="F14">
    <cfRule type="expression" dxfId="504" priority="11">
      <formula>$G$14&lt;&gt;""</formula>
    </cfRule>
  </conditionalFormatting>
  <conditionalFormatting sqref="H14">
    <cfRule type="expression" dxfId="503" priority="10">
      <formula>$I$14&lt;&gt;""</formula>
    </cfRule>
  </conditionalFormatting>
  <conditionalFormatting sqref="J14">
    <cfRule type="expression" dxfId="502" priority="9">
      <formula>$K$14&lt;&gt;""</formula>
    </cfRule>
  </conditionalFormatting>
  <conditionalFormatting sqref="D17">
    <cfRule type="expression" dxfId="501" priority="8">
      <formula>$E$17&lt;&gt;""</formula>
    </cfRule>
  </conditionalFormatting>
  <conditionalFormatting sqref="F17">
    <cfRule type="expression" dxfId="500" priority="7">
      <formula>G17&lt;&gt;""</formula>
    </cfRule>
  </conditionalFormatting>
  <conditionalFormatting sqref="H17">
    <cfRule type="expression" dxfId="499" priority="6">
      <formula>$I$17&lt;&gt;""</formula>
    </cfRule>
  </conditionalFormatting>
  <conditionalFormatting sqref="J17">
    <cfRule type="expression" dxfId="498" priority="5">
      <formula>$K$17&lt;&gt;""</formula>
    </cfRule>
  </conditionalFormatting>
  <conditionalFormatting sqref="D21">
    <cfRule type="expression" dxfId="497" priority="4">
      <formula>$E$21&lt;&gt;""</formula>
    </cfRule>
  </conditionalFormatting>
  <conditionalFormatting sqref="F21">
    <cfRule type="expression" dxfId="496" priority="3">
      <formula>$G$21&lt;&gt;""</formula>
    </cfRule>
  </conditionalFormatting>
  <conditionalFormatting sqref="H21">
    <cfRule type="expression" dxfId="495" priority="2">
      <formula>$I$21&lt;&gt;""</formula>
    </cfRule>
  </conditionalFormatting>
  <conditionalFormatting sqref="J21">
    <cfRule type="expression" dxfId="494" priority="1">
      <formula>$K$21&lt;&gt;""</formula>
    </cfRule>
  </conditionalFormatting>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enableFormatConditionsCalculation="0"/>
  <dimension ref="A1:P31"/>
  <sheetViews>
    <sheetView showGridLines="0" workbookViewId="0">
      <selection activeCell="A5" sqref="A5:C20"/>
    </sheetView>
  </sheetViews>
  <sheetFormatPr baseColWidth="10" defaultColWidth="8.83203125" defaultRowHeight="14" outlineLevelCol="1" x14ac:dyDescent="0"/>
  <cols>
    <col min="1" max="1" width="28.33203125" style="7" customWidth="1"/>
    <col min="2" max="2" width="20.1640625" customWidth="1"/>
    <col min="3" max="3" width="26.1640625" style="7" bestFit="1" customWidth="1"/>
    <col min="4" max="4" width="16.33203125" customWidth="1"/>
    <col min="5" max="5" width="3.33203125" customWidth="1"/>
    <col min="6" max="6" width="12.6640625" customWidth="1"/>
    <col min="7" max="7" width="3.33203125" customWidth="1"/>
    <col min="8" max="8" width="17.1640625" customWidth="1"/>
    <col min="9" max="9" width="3.33203125" customWidth="1"/>
    <col min="10" max="10" width="13.1640625" customWidth="1"/>
    <col min="11" max="11" width="3.33203125" customWidth="1"/>
    <col min="12" max="12" width="6.6640625" hidden="1" customWidth="1" outlineLevel="1"/>
    <col min="13" max="13" width="4.5" hidden="1" customWidth="1" outlineLevel="1"/>
    <col min="14" max="14" width="11.5" bestFit="1" customWidth="1" collapsed="1"/>
    <col min="15" max="15" width="10" bestFit="1" customWidth="1"/>
    <col min="16" max="16" width="9.6640625" bestFit="1" customWidth="1"/>
  </cols>
  <sheetData>
    <row r="1" spans="1:16" ht="15" thickBot="1">
      <c r="A1" s="109" t="s">
        <v>74</v>
      </c>
      <c r="B1" s="109"/>
      <c r="C1" s="109"/>
      <c r="D1" s="109"/>
      <c r="E1" s="109"/>
      <c r="F1" s="109"/>
      <c r="G1" s="109"/>
      <c r="H1" s="109"/>
      <c r="I1" s="109"/>
      <c r="J1" s="109"/>
      <c r="K1" s="109"/>
      <c r="L1" s="109"/>
      <c r="M1" s="109"/>
      <c r="N1" s="109"/>
    </row>
    <row r="2" spans="1:16" ht="16" thickTop="1" thickBot="1">
      <c r="A2" s="109"/>
      <c r="B2" s="109"/>
      <c r="C2" s="109"/>
      <c r="D2" s="109"/>
      <c r="E2" s="109"/>
      <c r="F2" s="109"/>
      <c r="G2" s="109"/>
      <c r="H2" s="109"/>
      <c r="I2" s="109"/>
      <c r="J2" s="109"/>
      <c r="K2" s="109"/>
      <c r="L2" s="109"/>
      <c r="M2" s="109"/>
      <c r="N2" s="109"/>
    </row>
    <row r="3" spans="1:16" ht="15" thickTop="1">
      <c r="A3" s="110"/>
      <c r="B3" s="110"/>
      <c r="C3" s="110"/>
      <c r="D3" s="110"/>
      <c r="E3" s="110"/>
      <c r="F3" s="110"/>
      <c r="G3" s="110"/>
      <c r="H3" s="110"/>
      <c r="I3" s="110"/>
      <c r="J3" s="110"/>
      <c r="K3" s="110"/>
      <c r="L3" s="110"/>
      <c r="M3" s="110"/>
      <c r="N3" s="110"/>
    </row>
    <row r="4" spans="1:16" ht="20" thickBot="1">
      <c r="A4" s="22"/>
      <c r="B4" s="22"/>
      <c r="C4" s="22"/>
      <c r="D4" s="22"/>
      <c r="E4" s="22"/>
      <c r="F4" s="22"/>
      <c r="G4" s="22"/>
      <c r="H4" s="22"/>
      <c r="I4" s="22"/>
      <c r="J4" s="22"/>
      <c r="K4" s="22"/>
      <c r="L4" s="22"/>
      <c r="M4" s="22"/>
      <c r="N4" s="22"/>
      <c r="O4" s="23"/>
    </row>
    <row r="5" spans="1:16" ht="15" customHeight="1" thickTop="1">
      <c r="A5" s="129" t="s">
        <v>75</v>
      </c>
      <c r="B5" s="126" t="s">
        <v>94</v>
      </c>
      <c r="C5" s="107"/>
      <c r="D5" s="108" t="s">
        <v>0</v>
      </c>
      <c r="E5" s="108"/>
      <c r="F5" s="108"/>
      <c r="G5" s="108"/>
      <c r="H5" s="108"/>
      <c r="I5" s="108"/>
      <c r="J5" s="108"/>
      <c r="K5" s="108"/>
      <c r="L5" s="18" t="s">
        <v>61</v>
      </c>
      <c r="M5" s="18"/>
      <c r="N5" s="107" t="s">
        <v>61</v>
      </c>
    </row>
    <row r="6" spans="1:16">
      <c r="A6" s="127"/>
      <c r="B6" s="127"/>
      <c r="C6" s="107"/>
      <c r="D6" s="134" t="s">
        <v>1</v>
      </c>
      <c r="E6" s="135"/>
      <c r="F6" s="135"/>
      <c r="G6" s="135"/>
      <c r="H6" s="135"/>
      <c r="I6" s="135"/>
      <c r="J6" s="135"/>
      <c r="K6" s="136"/>
      <c r="L6" s="19"/>
      <c r="M6" s="19"/>
      <c r="N6" s="107"/>
      <c r="O6" s="3"/>
    </row>
    <row r="7" spans="1:16" ht="22.5" customHeight="1">
      <c r="A7" s="128"/>
      <c r="B7" s="128"/>
      <c r="C7" s="108"/>
      <c r="D7" s="63" t="s">
        <v>2</v>
      </c>
      <c r="E7" s="64"/>
      <c r="F7" s="65" t="s">
        <v>3</v>
      </c>
      <c r="G7" s="64"/>
      <c r="H7" s="65" t="s">
        <v>4</v>
      </c>
      <c r="I7" s="64"/>
      <c r="J7" s="65" t="s">
        <v>5</v>
      </c>
      <c r="K7" s="64"/>
      <c r="L7" s="66" t="s">
        <v>69</v>
      </c>
      <c r="M7" s="66" t="s">
        <v>31</v>
      </c>
      <c r="N7" s="108"/>
    </row>
    <row r="8" spans="1:16" ht="40" customHeight="1">
      <c r="A8" s="123" t="s">
        <v>6</v>
      </c>
      <c r="B8" s="124" t="s">
        <v>91</v>
      </c>
      <c r="C8" s="34" t="s">
        <v>7</v>
      </c>
      <c r="D8" s="61" t="s">
        <v>19</v>
      </c>
      <c r="E8" s="67"/>
      <c r="F8" s="61" t="s">
        <v>20</v>
      </c>
      <c r="G8" s="68"/>
      <c r="H8" s="61" t="s">
        <v>21</v>
      </c>
      <c r="I8" s="68"/>
      <c r="J8" s="61" t="s">
        <v>22</v>
      </c>
      <c r="K8" s="68"/>
      <c r="L8" s="69" t="str">
        <f>IF(AND(K8&lt;&gt;"",K9&lt;&gt;"",K10&lt;&gt;""),18,IF($E8&lt;&gt;"",2,IF($G8&lt;&gt;"",7,IF($I8&lt;&gt;"",12,IF($K8&lt;&gt;"",17,"")))))</f>
        <v/>
      </c>
      <c r="M8" s="70" t="str">
        <f>IF(L8&lt;=4,4,IF(AND(L8&gt;=5,L8&lt;=9),4,IF(AND(L8&gt;=10,L8&lt;=14),4,IF(AND(L8&gt;=15,L8&lt;=18),3,""))))</f>
        <v/>
      </c>
      <c r="N8" s="132" t="str">
        <f>IF(OR(L8="",M8="",L9="",M9="",L10="",M10=""),"",ROUND((L8*M8+L9*M9+L10*M10)/(M8+M9+M10),0))</f>
        <v/>
      </c>
      <c r="P8" s="5" t="e">
        <f>N11/MID(J11,8,2)</f>
        <v>#VALUE!</v>
      </c>
    </row>
    <row r="9" spans="1:16" ht="28.5" customHeight="1">
      <c r="A9" s="123"/>
      <c r="B9" s="125"/>
      <c r="C9" s="34" t="s">
        <v>8</v>
      </c>
      <c r="D9" s="61" t="s">
        <v>23</v>
      </c>
      <c r="E9" s="71"/>
      <c r="F9" s="61" t="s">
        <v>24</v>
      </c>
      <c r="G9" s="72"/>
      <c r="H9" s="61" t="s">
        <v>25</v>
      </c>
      <c r="I9" s="72"/>
      <c r="J9" s="61" t="s">
        <v>26</v>
      </c>
      <c r="K9" s="72"/>
      <c r="L9" s="69" t="str">
        <f>IF(AND(K8&lt;&gt;"",K9&lt;&gt;"",K10&lt;&gt;""),18,IF($E9&lt;&gt;"",2,IF($G9&lt;&gt;"",7,IF($I9&lt;&gt;"",12,IF($K9&lt;&gt;"",17,"")))))</f>
        <v/>
      </c>
      <c r="M9" s="70" t="str">
        <f t="shared" ref="M9:M10" si="0">IF(L9&lt;=4,4,IF(AND(L9&gt;=5,L9&lt;=9),4,IF(AND(L9&gt;=10,L9&lt;=14),4,IF(AND(L9&gt;=15,L9&lt;=18),3,""))))</f>
        <v/>
      </c>
      <c r="N9" s="132"/>
    </row>
    <row r="10" spans="1:16" ht="35.25" customHeight="1">
      <c r="A10" s="123"/>
      <c r="B10" s="91" t="s">
        <v>92</v>
      </c>
      <c r="C10" s="34" t="s">
        <v>9</v>
      </c>
      <c r="D10" s="61" t="s">
        <v>28</v>
      </c>
      <c r="E10" s="71"/>
      <c r="F10" s="61" t="s">
        <v>27</v>
      </c>
      <c r="G10" s="72"/>
      <c r="H10" s="61" t="s">
        <v>29</v>
      </c>
      <c r="I10" s="72"/>
      <c r="J10" s="61" t="s">
        <v>30</v>
      </c>
      <c r="K10" s="72"/>
      <c r="L10" s="69" t="str">
        <f>IF(AND(K8&lt;&gt;"",K9&lt;&gt;"",K10&lt;&gt;""),18,IF($E10&lt;&gt;"",2,IF($G10&lt;&gt;"",7,IF($I10&lt;&gt;"",12,IF($K10&lt;&gt;"",17,"")))))</f>
        <v/>
      </c>
      <c r="M10" s="70" t="str">
        <f t="shared" si="0"/>
        <v/>
      </c>
      <c r="N10" s="133"/>
    </row>
    <row r="11" spans="1:16" ht="23.25" customHeight="1">
      <c r="A11" s="15"/>
      <c r="B11" s="8"/>
      <c r="C11" s="9"/>
      <c r="D11" s="75" t="s">
        <v>62</v>
      </c>
      <c r="E11" s="36" t="str">
        <f>IF(N8&lt;=4,N8,"")</f>
        <v/>
      </c>
      <c r="F11" s="76" t="s">
        <v>63</v>
      </c>
      <c r="G11" s="37" t="str">
        <f>IF(AND(N8&gt;=5,N8&lt;=9),N8,"")</f>
        <v/>
      </c>
      <c r="H11" s="75" t="s">
        <v>64</v>
      </c>
      <c r="I11" s="37" t="str">
        <f>IF(AND(N8&gt;=10,N8&lt;=14),N8,"")</f>
        <v/>
      </c>
      <c r="J11" s="75" t="s">
        <v>65</v>
      </c>
      <c r="K11" s="37" t="str">
        <f>IF(AND(N8&gt;=15,N8&lt;=18),N8,"")</f>
        <v/>
      </c>
      <c r="L11" s="77"/>
      <c r="M11" s="77"/>
      <c r="N11" s="42" t="str">
        <f>IF(E11&lt;&gt;"",E11,IF(G11&lt;&gt;"",G11,IF(I11&lt;&gt;"",I11,IF(K11&lt;&gt;"",K11,""))))</f>
        <v/>
      </c>
    </row>
    <row r="12" spans="1:16" ht="32.25" customHeight="1">
      <c r="A12" s="121" t="s">
        <v>17</v>
      </c>
      <c r="B12" s="92" t="s">
        <v>95</v>
      </c>
      <c r="C12" s="34" t="s">
        <v>10</v>
      </c>
      <c r="D12" s="61" t="s">
        <v>32</v>
      </c>
      <c r="E12" s="71"/>
      <c r="F12" s="61" t="s">
        <v>20</v>
      </c>
      <c r="G12" s="72"/>
      <c r="H12" s="61" t="s">
        <v>21</v>
      </c>
      <c r="I12" s="72"/>
      <c r="J12" s="61" t="s">
        <v>33</v>
      </c>
      <c r="K12" s="72"/>
      <c r="L12" s="69" t="str">
        <f>IF(AND(K12&lt;&gt;"",K13&lt;&gt;""),21,IF($E12&lt;&gt;"",2,IF($G12&lt;&gt;"",7.5,IF($I12&lt;&gt;"",13.5,IF($K12&lt;&gt;"",19,"")))))</f>
        <v/>
      </c>
      <c r="M12" s="70" t="str">
        <f>IF(L12&lt;=4,4,IF(AND(L12&gt;=5,L12&lt;=10),5,IF(AND(L12&gt;=11,L12&lt;=16),5,IF(AND(L12&gt;=17,L12&lt;=21),4,""))))</f>
        <v/>
      </c>
      <c r="N12" s="132" t="str">
        <f>IF(OR(L12="",M12="",L13="",M13=""),"",ROUND((L12*M12+L13*M13)/(M12+M13),0))</f>
        <v/>
      </c>
      <c r="P12" s="5" t="e">
        <f>N14/MID(J14,8,2)</f>
        <v>#VALUE!</v>
      </c>
    </row>
    <row r="13" spans="1:16" ht="32.25" customHeight="1">
      <c r="A13" s="122"/>
      <c r="B13" s="93" t="s">
        <v>96</v>
      </c>
      <c r="C13" s="62" t="s">
        <v>11</v>
      </c>
      <c r="D13" s="61" t="s">
        <v>28</v>
      </c>
      <c r="E13" s="78"/>
      <c r="F13" s="61" t="s">
        <v>36</v>
      </c>
      <c r="G13" s="79"/>
      <c r="H13" s="61" t="s">
        <v>35</v>
      </c>
      <c r="I13" s="79"/>
      <c r="J13" s="61" t="s">
        <v>34</v>
      </c>
      <c r="K13" s="79"/>
      <c r="L13" s="69" t="str">
        <f>IF(AND(K12&lt;&gt;"",K13&lt;&gt;""),21,IF($E13&lt;&gt;"",2,IF($G13&lt;&gt;"",7.5,IF($I13&lt;&gt;"",13.5,IF($K13&lt;&gt;"",19,"")))))</f>
        <v/>
      </c>
      <c r="M13" s="70" t="str">
        <f>IF(L13&lt;=4,4,IF(AND(L13&gt;=5,L13&lt;=10),5,IF(AND(L13&gt;=11,L13&lt;=16),5,IF(AND(L13&gt;=17,L13&lt;=21),4,""))))</f>
        <v/>
      </c>
      <c r="N13" s="133"/>
    </row>
    <row r="14" spans="1:16" ht="19.5" customHeight="1">
      <c r="A14" s="15"/>
      <c r="B14" s="8"/>
      <c r="C14" s="9"/>
      <c r="D14" s="75" t="s">
        <v>62</v>
      </c>
      <c r="E14" s="37" t="str">
        <f>IF(N12&lt;=4,N12,"")</f>
        <v/>
      </c>
      <c r="F14" s="75" t="s">
        <v>66</v>
      </c>
      <c r="G14" s="37" t="str">
        <f>IF(AND(N12&gt;=5,N12&lt;=10),N12,"")</f>
        <v/>
      </c>
      <c r="H14" s="75" t="s">
        <v>67</v>
      </c>
      <c r="I14" s="37" t="str">
        <f>IF(AND(N12&gt;=11,N12&lt;=16),N12,"")</f>
        <v/>
      </c>
      <c r="J14" s="75" t="s">
        <v>68</v>
      </c>
      <c r="K14" s="37" t="str">
        <f>IF(AND(N12&gt;=17,N12&lt;=21),N12,"")</f>
        <v/>
      </c>
      <c r="L14" s="80"/>
      <c r="M14" s="80"/>
      <c r="N14" s="42" t="str">
        <f>IF(E14&lt;&gt;"",E14,IF(G14&lt;&gt;"",G14,IF(I14&lt;&gt;"",I14,IF(K14&lt;&gt;"",K14,""))))</f>
        <v/>
      </c>
    </row>
    <row r="15" spans="1:16" ht="40" customHeight="1">
      <c r="A15" s="124" t="s">
        <v>90</v>
      </c>
      <c r="B15" s="124" t="s">
        <v>93</v>
      </c>
      <c r="C15" s="62" t="s">
        <v>12</v>
      </c>
      <c r="D15" s="61" t="s">
        <v>32</v>
      </c>
      <c r="E15" s="81"/>
      <c r="F15" s="61" t="s">
        <v>20</v>
      </c>
      <c r="G15" s="82"/>
      <c r="H15" s="61" t="s">
        <v>52</v>
      </c>
      <c r="I15" s="82"/>
      <c r="J15" s="61" t="s">
        <v>33</v>
      </c>
      <c r="K15" s="82"/>
      <c r="L15" s="69" t="str">
        <f>IF(AND(K15&lt;&gt;"",K16&lt;&gt;""),21,IF($E15&lt;&gt;"",2,IF($G15&lt;&gt;"",7.5,IF($I15&lt;&gt;"",13.5,IF($K15&lt;&gt;"",19,"")))))</f>
        <v/>
      </c>
      <c r="M15" s="70" t="str">
        <f>IF(L15&lt;=4,4,IF(AND(L15&gt;=5,L15&lt;=10),5,IF(AND(L15&gt;=11,L15&lt;=16),5,IF(AND(L15&gt;=17,L15&lt;=21),4,""))))</f>
        <v/>
      </c>
      <c r="N15" s="132" t="str">
        <f>IF(OR(L15="",M15="",L16="",M16=""),"",ROUND((L15*M15+L16*M16)/(M15+M16),0))</f>
        <v/>
      </c>
      <c r="P15" s="5" t="e">
        <f>N17/MID(J17,8,2)</f>
        <v>#VALUE!</v>
      </c>
    </row>
    <row r="16" spans="1:16" ht="33" customHeight="1">
      <c r="A16" s="125"/>
      <c r="B16" s="125"/>
      <c r="C16" s="34" t="s">
        <v>13</v>
      </c>
      <c r="D16" s="61" t="s">
        <v>28</v>
      </c>
      <c r="E16" s="78"/>
      <c r="F16" s="61" t="s">
        <v>36</v>
      </c>
      <c r="G16" s="79"/>
      <c r="H16" s="61" t="s">
        <v>53</v>
      </c>
      <c r="I16" s="79"/>
      <c r="J16" s="61" t="s">
        <v>34</v>
      </c>
      <c r="K16" s="79"/>
      <c r="L16" s="69" t="str">
        <f>IF(AND(K15&lt;&gt;"",K16&lt;&gt;""),21,IF($E16&lt;&gt;"",2,IF($G16&lt;&gt;"",7.5,IF($I16&lt;&gt;"",13.5,IF($K16&lt;&gt;"",19,"")))))</f>
        <v/>
      </c>
      <c r="M16" s="70" t="str">
        <f>IF(L16&lt;=4,4,IF(AND(L16&gt;=5,L16&lt;=10),5,IF(AND(L16&gt;=11,L16&lt;=16),5,IF(AND(L16&gt;=17,L16&lt;=21),4,""))))</f>
        <v/>
      </c>
      <c r="N16" s="133"/>
    </row>
    <row r="17" spans="1:16" ht="18.75" customHeight="1">
      <c r="A17" s="15"/>
      <c r="B17" s="8"/>
      <c r="C17" s="9"/>
      <c r="D17" s="75" t="s">
        <v>62</v>
      </c>
      <c r="E17" s="37" t="str">
        <f>IF(N15&lt;=4,N15,"")</f>
        <v/>
      </c>
      <c r="F17" s="75" t="s">
        <v>66</v>
      </c>
      <c r="G17" s="37" t="str">
        <f>IF(AND(N15&gt;=5,N15&lt;=10),N15,"")</f>
        <v/>
      </c>
      <c r="H17" s="75" t="s">
        <v>67</v>
      </c>
      <c r="I17" s="37" t="str">
        <f>IF(AND(N15&gt;=11,N15&lt;=16),N15,"")</f>
        <v/>
      </c>
      <c r="J17" s="75" t="s">
        <v>68</v>
      </c>
      <c r="K17" s="37" t="str">
        <f>IF(AND(N15&gt;=17,N15&lt;=21),N15,"")</f>
        <v/>
      </c>
      <c r="L17" s="80" t="str">
        <f t="shared" ref="L17" si="1">IF($E17&lt;&gt;"",2,IF($G17&lt;&gt;"",8,IF($I17&lt;&gt;"",13,IF($K17&lt;&gt;"",18,""))))</f>
        <v/>
      </c>
      <c r="M17" s="80" t="str">
        <f t="shared" ref="M17" si="2">IF(L17&lt;=4,4,IF(AND(L17&gt;=5,L17&lt;=10),5,IF(AND(L17&gt;=10,L17&lt;=16),5,IF(AND(L17&gt;=17,L17&lt;=21),4,""))))</f>
        <v/>
      </c>
      <c r="N17" s="42" t="str">
        <f>IF(E17&lt;&gt;"",E17,IF(G17&lt;&gt;"",G17,IF(I17&lt;&gt;"",I17,IF(K17&lt;&gt;"",K17,""))))</f>
        <v/>
      </c>
    </row>
    <row r="18" spans="1:16" ht="28.5" customHeight="1">
      <c r="A18" s="118" t="s">
        <v>18</v>
      </c>
      <c r="B18" s="123"/>
      <c r="C18" s="34" t="s">
        <v>14</v>
      </c>
      <c r="D18" s="61" t="s">
        <v>32</v>
      </c>
      <c r="E18" s="81"/>
      <c r="F18" s="61" t="s">
        <v>20</v>
      </c>
      <c r="G18" s="82"/>
      <c r="H18" s="61" t="s">
        <v>52</v>
      </c>
      <c r="I18" s="82"/>
      <c r="J18" s="61" t="s">
        <v>33</v>
      </c>
      <c r="K18" s="82"/>
      <c r="L18" s="69" t="str">
        <f>IF(AND($K$18&lt;&gt;"",$K$19&lt;&gt;"",$K$20&lt;&gt;""),15,IF($E18&lt;&gt;"",1.5,IF($G18&lt;&gt;"",5.5,IF($I18&lt;&gt;"",9.5,IF($K18&lt;&gt;"",14,"")))))</f>
        <v/>
      </c>
      <c r="M18" s="70" t="str">
        <f>IF(L18&lt;=3,3,IF(AND(L18&gt;=4,L18&lt;=7),3,IF(AND(L18&gt;=8,L18&lt;=11),3,IF(AND(L18&gt;=12,L18&lt;=15),3,""))))</f>
        <v/>
      </c>
      <c r="N18" s="132" t="str">
        <f>IF(OR(L18="",M18="",L19="",M19="",L20="",M20=""),"",ROUND((L18*M18+L19*M19+L20*M20)/(M18+M19+M20),0))</f>
        <v/>
      </c>
      <c r="P18" s="5" t="e">
        <f>N21/MID(J21,8,2)</f>
        <v>#VALUE!</v>
      </c>
    </row>
    <row r="19" spans="1:16" ht="28">
      <c r="A19" s="119"/>
      <c r="B19" s="123"/>
      <c r="C19" s="34" t="s">
        <v>15</v>
      </c>
      <c r="D19" s="61" t="s">
        <v>54</v>
      </c>
      <c r="E19" s="71"/>
      <c r="F19" s="61" t="s">
        <v>27</v>
      </c>
      <c r="G19" s="72"/>
      <c r="H19" s="61" t="s">
        <v>30</v>
      </c>
      <c r="I19" s="72"/>
      <c r="J19" s="61" t="s">
        <v>30</v>
      </c>
      <c r="K19" s="72"/>
      <c r="L19" s="69" t="str">
        <f t="shared" ref="L19:L20" si="3">IF(AND($K$18&lt;&gt;"",$K$19&lt;&gt;"",$K$20&lt;&gt;""),15,IF($E19&lt;&gt;"",1.5,IF($G19&lt;&gt;"",5.5,IF($I19&lt;&gt;"",9.5,IF($K19&lt;&gt;"",14,"")))))</f>
        <v/>
      </c>
      <c r="M19" s="70" t="str">
        <f t="shared" ref="M19:M20" si="4">IF(L19&lt;=3,3,IF(AND(L19&gt;=4,L19&lt;=7),3,IF(AND(L19&gt;=8,L19&lt;=11),3,IF(AND(L19&gt;=12,L19&lt;=15),3,""))))</f>
        <v/>
      </c>
      <c r="N19" s="132"/>
    </row>
    <row r="20" spans="1:16" ht="26" customHeight="1">
      <c r="A20" s="120"/>
      <c r="B20" s="123"/>
      <c r="C20" s="62" t="s">
        <v>16</v>
      </c>
      <c r="D20" s="61" t="s">
        <v>28</v>
      </c>
      <c r="E20" s="78"/>
      <c r="F20" s="61" t="s">
        <v>20</v>
      </c>
      <c r="G20" s="79"/>
      <c r="H20" s="61" t="s">
        <v>55</v>
      </c>
      <c r="I20" s="79"/>
      <c r="J20" s="61" t="s">
        <v>56</v>
      </c>
      <c r="K20" s="79"/>
      <c r="L20" s="69" t="str">
        <f t="shared" si="3"/>
        <v/>
      </c>
      <c r="M20" s="70" t="str">
        <f t="shared" si="4"/>
        <v/>
      </c>
      <c r="N20" s="133"/>
    </row>
    <row r="21" spans="1:16">
      <c r="A21" s="83"/>
      <c r="B21" s="83"/>
      <c r="C21" s="83"/>
      <c r="D21" s="84" t="s">
        <v>70</v>
      </c>
      <c r="E21" s="37" t="str">
        <f>IF(N18&lt;=3,N18,"")</f>
        <v/>
      </c>
      <c r="F21" s="75" t="s">
        <v>71</v>
      </c>
      <c r="G21" s="37" t="str">
        <f>IF(AND(N18&gt;=4,N18&lt;=7),N18,"")</f>
        <v/>
      </c>
      <c r="H21" s="75" t="s">
        <v>72</v>
      </c>
      <c r="I21" s="37" t="str">
        <f>IF(AND(N18&gt;=8,N18&lt;=11),N18,"")</f>
        <v/>
      </c>
      <c r="J21" s="75" t="s">
        <v>73</v>
      </c>
      <c r="K21" s="37" t="str">
        <f>IF(AND(N18&gt;=12,N18&lt;=15),N18,"")</f>
        <v/>
      </c>
      <c r="L21" s="80"/>
      <c r="M21" s="80"/>
      <c r="N21" s="42" t="str">
        <f>IF(E21&lt;&gt;"",E21,IF(G21&lt;&gt;"",G21,IF(I21&lt;&gt;"",I21,IF(K21&lt;&gt;"",K21,""))))</f>
        <v/>
      </c>
    </row>
    <row r="22" spans="1:16" ht="14.25" customHeight="1">
      <c r="A22" s="85"/>
      <c r="B22" s="85"/>
      <c r="C22" s="85"/>
      <c r="D22" s="86"/>
      <c r="E22" s="85"/>
      <c r="F22" s="87"/>
      <c r="G22" s="85"/>
      <c r="H22" s="87"/>
      <c r="I22" s="87"/>
      <c r="J22" s="130" t="s">
        <v>37</v>
      </c>
      <c r="K22" s="131"/>
      <c r="L22" s="73"/>
      <c r="M22" s="74"/>
      <c r="N22" s="88" t="str">
        <f>IF(OR(N11="",N14="",N17="",N21=""),"",ROUND(SUM(N11,N14,N17,N21),0))</f>
        <v/>
      </c>
    </row>
    <row r="23" spans="1:16">
      <c r="A23" s="89" t="s">
        <v>77</v>
      </c>
      <c r="B23" s="89" t="s">
        <v>76</v>
      </c>
      <c r="C23" s="85"/>
      <c r="D23" s="86"/>
      <c r="E23" s="85"/>
      <c r="F23" s="16"/>
      <c r="G23" s="85"/>
      <c r="H23" s="16"/>
      <c r="I23" s="87"/>
      <c r="J23" s="130" t="s">
        <v>51</v>
      </c>
      <c r="K23" s="130"/>
      <c r="L23" s="73"/>
      <c r="M23" s="74"/>
      <c r="N23" s="90" t="str">
        <f>IF(N22&lt;=2,1,IF(AND(N22&gt;=3,N22&lt;=4),2,IF(AND(N22&gt;=5,N22&lt;=8),3,IF(AND(N22&gt;=9,N22&lt;=12),4,IF(AND(N22&gt;=13,N22&lt;=16),5,IF(AND(N22&gt;=17,N22&lt;=21),6,IF(AND(N22&gt;=22,N22&lt;=26),7,IF(AND(N22&gt;=27,N22&lt;=31),8,IF(AND(N22&gt;=32,N22&lt;=36),9,IF(AND(N22&gt;=37,N22&lt;=42),10,IF(AND(N22&gt;=43,N22&lt;=48),11,IF(AND(N22&gt;=49,N22&lt;=54),12,IF(AND(N22&gt;=55,N22&lt;=61),13,IF(AND(N22&gt;=62,N22&lt;=68),14,IF(AND(N22&gt;=69,N22&lt;=75),15,"")))))))))))))))</f>
        <v/>
      </c>
    </row>
    <row r="24" spans="1:16">
      <c r="A24" s="54"/>
      <c r="B24" s="47"/>
      <c r="D24" s="1"/>
      <c r="F24" s="2"/>
      <c r="H24" s="2"/>
      <c r="J24" s="2"/>
    </row>
    <row r="25" spans="1:16">
      <c r="A25" s="17"/>
      <c r="B25" s="13"/>
      <c r="D25" s="4"/>
      <c r="E25" s="4"/>
      <c r="F25" s="4"/>
      <c r="G25" s="4"/>
      <c r="H25" s="4"/>
      <c r="I25" s="4"/>
      <c r="J25" s="4"/>
      <c r="K25" s="4"/>
      <c r="L25" s="4"/>
      <c r="M25" s="4"/>
      <c r="N25" s="4"/>
      <c r="O25" s="4"/>
      <c r="P25" s="4"/>
    </row>
    <row r="26" spans="1:16">
      <c r="A26" s="17"/>
      <c r="B26" s="4"/>
      <c r="D26" s="4"/>
      <c r="E26" s="4"/>
      <c r="F26" s="4"/>
      <c r="G26" s="4"/>
      <c r="H26" s="4"/>
      <c r="I26" s="4"/>
      <c r="J26" s="4"/>
      <c r="K26" s="4"/>
      <c r="L26" s="14"/>
      <c r="M26" s="4"/>
      <c r="N26" s="4"/>
      <c r="O26" s="4"/>
      <c r="P26" s="4"/>
    </row>
    <row r="27" spans="1:16">
      <c r="A27" s="17"/>
      <c r="D27" s="1"/>
      <c r="F27" s="2"/>
      <c r="H27" s="2"/>
      <c r="J27" s="2"/>
    </row>
    <row r="28" spans="1:16">
      <c r="A28" s="17"/>
    </row>
    <row r="29" spans="1:16">
      <c r="A29" s="17"/>
    </row>
    <row r="30" spans="1:16" ht="15" customHeight="1"/>
    <row r="31" spans="1:16" ht="84.75" customHeight="1"/>
  </sheetData>
  <mergeCells count="20">
    <mergeCell ref="A1:N3"/>
    <mergeCell ref="A5:A7"/>
    <mergeCell ref="B5:B7"/>
    <mergeCell ref="C5:C7"/>
    <mergeCell ref="D5:K5"/>
    <mergeCell ref="N5:N7"/>
    <mergeCell ref="D6:K6"/>
    <mergeCell ref="A8:A10"/>
    <mergeCell ref="B8:B9"/>
    <mergeCell ref="N8:N10"/>
    <mergeCell ref="A12:A13"/>
    <mergeCell ref="N12:N13"/>
    <mergeCell ref="J22:K22"/>
    <mergeCell ref="J23:K23"/>
    <mergeCell ref="A15:A16"/>
    <mergeCell ref="B15:B16"/>
    <mergeCell ref="N15:N16"/>
    <mergeCell ref="A18:A20"/>
    <mergeCell ref="B18:B20"/>
    <mergeCell ref="N18:N20"/>
  </mergeCells>
  <conditionalFormatting sqref="D11">
    <cfRule type="expression" dxfId="493" priority="16">
      <formula>$E$11&lt;&gt;""</formula>
    </cfRule>
    <cfRule type="expression" dxfId="492" priority="19">
      <formula>$N$8&lt;=4</formula>
    </cfRule>
  </conditionalFormatting>
  <conditionalFormatting sqref="F11">
    <cfRule type="expression" dxfId="491" priority="15">
      <formula>$G$11&lt;&gt;""</formula>
    </cfRule>
    <cfRule type="expression" dxfId="490" priority="18">
      <formula>"e($N$3&gt;=5;$N$3&lt;=9)"</formula>
    </cfRule>
  </conditionalFormatting>
  <conditionalFormatting sqref="H11">
    <cfRule type="expression" dxfId="489" priority="14">
      <formula>$I$11&lt;&gt;""</formula>
    </cfRule>
    <cfRule type="expression" dxfId="488" priority="17">
      <formula>AND(N8&gt;=10,N8&lt;=10)</formula>
    </cfRule>
  </conditionalFormatting>
  <conditionalFormatting sqref="J11">
    <cfRule type="expression" dxfId="487" priority="13">
      <formula>$K$11&lt;&gt;""</formula>
    </cfRule>
  </conditionalFormatting>
  <conditionalFormatting sqref="D14">
    <cfRule type="expression" dxfId="486" priority="12">
      <formula>$E$14&lt;&gt;""</formula>
    </cfRule>
  </conditionalFormatting>
  <conditionalFormatting sqref="F14">
    <cfRule type="expression" dxfId="485" priority="11">
      <formula>$G$14&lt;&gt;""</formula>
    </cfRule>
  </conditionalFormatting>
  <conditionalFormatting sqref="H14">
    <cfRule type="expression" dxfId="484" priority="10">
      <formula>$I$14&lt;&gt;""</formula>
    </cfRule>
  </conditionalFormatting>
  <conditionalFormatting sqref="J14">
    <cfRule type="expression" dxfId="483" priority="9">
      <formula>$K$14&lt;&gt;""</formula>
    </cfRule>
  </conditionalFormatting>
  <conditionalFormatting sqref="D17">
    <cfRule type="expression" dxfId="482" priority="8">
      <formula>$E$17&lt;&gt;""</formula>
    </cfRule>
  </conditionalFormatting>
  <conditionalFormatting sqref="F17">
    <cfRule type="expression" dxfId="481" priority="7">
      <formula>G17&lt;&gt;""</formula>
    </cfRule>
  </conditionalFormatting>
  <conditionalFormatting sqref="H17">
    <cfRule type="expression" dxfId="480" priority="6">
      <formula>$I$17&lt;&gt;""</formula>
    </cfRule>
  </conditionalFormatting>
  <conditionalFormatting sqref="J17">
    <cfRule type="expression" dxfId="479" priority="5">
      <formula>$K$17&lt;&gt;""</formula>
    </cfRule>
  </conditionalFormatting>
  <conditionalFormatting sqref="D21">
    <cfRule type="expression" dxfId="478" priority="4">
      <formula>$E$21&lt;&gt;""</formula>
    </cfRule>
  </conditionalFormatting>
  <conditionalFormatting sqref="F21">
    <cfRule type="expression" dxfId="477" priority="3">
      <formula>$G$21&lt;&gt;""</formula>
    </cfRule>
  </conditionalFormatting>
  <conditionalFormatting sqref="H21">
    <cfRule type="expression" dxfId="476" priority="2">
      <formula>$I$21&lt;&gt;""</formula>
    </cfRule>
  </conditionalFormatting>
  <conditionalFormatting sqref="J21">
    <cfRule type="expression" dxfId="475" priority="1">
      <formula>$K$21&lt;&gt;""</formula>
    </cfRule>
  </conditionalFormatting>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enableFormatConditionsCalculation="0"/>
  <dimension ref="A1:P31"/>
  <sheetViews>
    <sheetView showGridLines="0" workbookViewId="0">
      <selection activeCell="A5" sqref="A5:C20"/>
    </sheetView>
  </sheetViews>
  <sheetFormatPr baseColWidth="10" defaultColWidth="8.83203125" defaultRowHeight="14" outlineLevelCol="1" x14ac:dyDescent="0"/>
  <cols>
    <col min="1" max="1" width="28.33203125" style="7" customWidth="1"/>
    <col min="2" max="2" width="20.1640625" customWidth="1"/>
    <col min="3" max="3" width="26.1640625" style="7" bestFit="1" customWidth="1"/>
    <col min="4" max="4" width="16.33203125" customWidth="1"/>
    <col min="5" max="5" width="3.33203125" customWidth="1"/>
    <col min="6" max="6" width="12.6640625" customWidth="1"/>
    <col min="7" max="7" width="3.33203125" customWidth="1"/>
    <col min="8" max="8" width="17.1640625" customWidth="1"/>
    <col min="9" max="9" width="3.33203125" customWidth="1"/>
    <col min="10" max="10" width="13.1640625" customWidth="1"/>
    <col min="11" max="11" width="3.33203125" customWidth="1"/>
    <col min="12" max="12" width="6.6640625" hidden="1" customWidth="1" outlineLevel="1"/>
    <col min="13" max="13" width="4.5" hidden="1" customWidth="1" outlineLevel="1"/>
    <col min="14" max="14" width="11.5" bestFit="1" customWidth="1" collapsed="1"/>
    <col min="15" max="15" width="10" bestFit="1" customWidth="1"/>
    <col min="16" max="16" width="9.6640625" bestFit="1" customWidth="1"/>
  </cols>
  <sheetData>
    <row r="1" spans="1:16" ht="15" thickBot="1">
      <c r="A1" s="109" t="s">
        <v>74</v>
      </c>
      <c r="B1" s="109"/>
      <c r="C1" s="109"/>
      <c r="D1" s="109"/>
      <c r="E1" s="109"/>
      <c r="F1" s="109"/>
      <c r="G1" s="109"/>
      <c r="H1" s="109"/>
      <c r="I1" s="109"/>
      <c r="J1" s="109"/>
      <c r="K1" s="109"/>
      <c r="L1" s="109"/>
      <c r="M1" s="109"/>
      <c r="N1" s="109"/>
    </row>
    <row r="2" spans="1:16" ht="16" thickTop="1" thickBot="1">
      <c r="A2" s="109"/>
      <c r="B2" s="109"/>
      <c r="C2" s="109"/>
      <c r="D2" s="109"/>
      <c r="E2" s="109"/>
      <c r="F2" s="109"/>
      <c r="G2" s="109"/>
      <c r="H2" s="109"/>
      <c r="I2" s="109"/>
      <c r="J2" s="109"/>
      <c r="K2" s="109"/>
      <c r="L2" s="109"/>
      <c r="M2" s="109"/>
      <c r="N2" s="109"/>
    </row>
    <row r="3" spans="1:16" ht="15" thickTop="1">
      <c r="A3" s="110"/>
      <c r="B3" s="110"/>
      <c r="C3" s="110"/>
      <c r="D3" s="110"/>
      <c r="E3" s="110"/>
      <c r="F3" s="110"/>
      <c r="G3" s="110"/>
      <c r="H3" s="110"/>
      <c r="I3" s="110"/>
      <c r="J3" s="110"/>
      <c r="K3" s="110"/>
      <c r="L3" s="110"/>
      <c r="M3" s="110"/>
      <c r="N3" s="110"/>
    </row>
    <row r="4" spans="1:16" ht="20" thickBot="1">
      <c r="A4" s="22"/>
      <c r="B4" s="22"/>
      <c r="C4" s="22"/>
      <c r="D4" s="22"/>
      <c r="E4" s="22"/>
      <c r="F4" s="22"/>
      <c r="G4" s="22"/>
      <c r="H4" s="22"/>
      <c r="I4" s="22"/>
      <c r="J4" s="22"/>
      <c r="K4" s="22"/>
      <c r="L4" s="22"/>
      <c r="M4" s="22"/>
      <c r="N4" s="22"/>
      <c r="O4" s="23"/>
    </row>
    <row r="5" spans="1:16" ht="15" customHeight="1" thickTop="1">
      <c r="A5" s="129" t="s">
        <v>75</v>
      </c>
      <c r="B5" s="126" t="s">
        <v>94</v>
      </c>
      <c r="C5" s="107"/>
      <c r="D5" s="108" t="s">
        <v>0</v>
      </c>
      <c r="E5" s="108"/>
      <c r="F5" s="108"/>
      <c r="G5" s="108"/>
      <c r="H5" s="108"/>
      <c r="I5" s="108"/>
      <c r="J5" s="108"/>
      <c r="K5" s="108"/>
      <c r="L5" s="18" t="s">
        <v>61</v>
      </c>
      <c r="M5" s="18"/>
      <c r="N5" s="107" t="s">
        <v>61</v>
      </c>
    </row>
    <row r="6" spans="1:16">
      <c r="A6" s="127"/>
      <c r="B6" s="127"/>
      <c r="C6" s="107"/>
      <c r="D6" s="134" t="s">
        <v>1</v>
      </c>
      <c r="E6" s="135"/>
      <c r="F6" s="135"/>
      <c r="G6" s="135"/>
      <c r="H6" s="135"/>
      <c r="I6" s="135"/>
      <c r="J6" s="135"/>
      <c r="K6" s="136"/>
      <c r="L6" s="19"/>
      <c r="M6" s="19"/>
      <c r="N6" s="107"/>
      <c r="O6" s="3"/>
    </row>
    <row r="7" spans="1:16" ht="22.5" customHeight="1">
      <c r="A7" s="128"/>
      <c r="B7" s="128"/>
      <c r="C7" s="108"/>
      <c r="D7" s="63" t="s">
        <v>2</v>
      </c>
      <c r="E7" s="64"/>
      <c r="F7" s="65" t="s">
        <v>3</v>
      </c>
      <c r="G7" s="64"/>
      <c r="H7" s="65" t="s">
        <v>4</v>
      </c>
      <c r="I7" s="64"/>
      <c r="J7" s="65" t="s">
        <v>5</v>
      </c>
      <c r="K7" s="64"/>
      <c r="L7" s="66" t="s">
        <v>69</v>
      </c>
      <c r="M7" s="66" t="s">
        <v>31</v>
      </c>
      <c r="N7" s="108"/>
    </row>
    <row r="8" spans="1:16" ht="40" customHeight="1">
      <c r="A8" s="123" t="s">
        <v>6</v>
      </c>
      <c r="B8" s="124" t="s">
        <v>91</v>
      </c>
      <c r="C8" s="34" t="s">
        <v>7</v>
      </c>
      <c r="D8" s="61" t="s">
        <v>19</v>
      </c>
      <c r="E8" s="67"/>
      <c r="F8" s="61" t="s">
        <v>20</v>
      </c>
      <c r="G8" s="68"/>
      <c r="H8" s="61" t="s">
        <v>21</v>
      </c>
      <c r="I8" s="68"/>
      <c r="J8" s="61" t="s">
        <v>22</v>
      </c>
      <c r="K8" s="68"/>
      <c r="L8" s="69" t="str">
        <f>IF(AND(K8&lt;&gt;"",K9&lt;&gt;"",K10&lt;&gt;""),18,IF($E8&lt;&gt;"",2,IF($G8&lt;&gt;"",7,IF($I8&lt;&gt;"",12,IF($K8&lt;&gt;"",17,"")))))</f>
        <v/>
      </c>
      <c r="M8" s="70" t="str">
        <f>IF(L8&lt;=4,4,IF(AND(L8&gt;=5,L8&lt;=9),4,IF(AND(L8&gt;=10,L8&lt;=14),4,IF(AND(L8&gt;=15,L8&lt;=18),3,""))))</f>
        <v/>
      </c>
      <c r="N8" s="132" t="str">
        <f>IF(OR(L8="",M8="",L9="",M9="",L10="",M10=""),"",ROUND((L8*M8+L9*M9+L10*M10)/(M8+M9+M10),0))</f>
        <v/>
      </c>
      <c r="P8" s="5" t="e">
        <f>N11/MID(J11,8,2)</f>
        <v>#VALUE!</v>
      </c>
    </row>
    <row r="9" spans="1:16" ht="28.5" customHeight="1">
      <c r="A9" s="123"/>
      <c r="B9" s="125"/>
      <c r="C9" s="34" t="s">
        <v>8</v>
      </c>
      <c r="D9" s="61" t="s">
        <v>23</v>
      </c>
      <c r="E9" s="71"/>
      <c r="F9" s="61" t="s">
        <v>24</v>
      </c>
      <c r="G9" s="72"/>
      <c r="H9" s="61" t="s">
        <v>25</v>
      </c>
      <c r="I9" s="72"/>
      <c r="J9" s="61" t="s">
        <v>26</v>
      </c>
      <c r="K9" s="72"/>
      <c r="L9" s="69" t="str">
        <f>IF(AND(K8&lt;&gt;"",K9&lt;&gt;"",K10&lt;&gt;""),18,IF($E9&lt;&gt;"",2,IF($G9&lt;&gt;"",7,IF($I9&lt;&gt;"",12,IF($K9&lt;&gt;"",17,"")))))</f>
        <v/>
      </c>
      <c r="M9" s="70" t="str">
        <f t="shared" ref="M9:M10" si="0">IF(L9&lt;=4,4,IF(AND(L9&gt;=5,L9&lt;=9),4,IF(AND(L9&gt;=10,L9&lt;=14),4,IF(AND(L9&gt;=15,L9&lt;=18),3,""))))</f>
        <v/>
      </c>
      <c r="N9" s="132"/>
    </row>
    <row r="10" spans="1:16" ht="35.25" customHeight="1">
      <c r="A10" s="123"/>
      <c r="B10" s="91" t="s">
        <v>92</v>
      </c>
      <c r="C10" s="34" t="s">
        <v>9</v>
      </c>
      <c r="D10" s="61" t="s">
        <v>28</v>
      </c>
      <c r="E10" s="71"/>
      <c r="F10" s="61" t="s">
        <v>27</v>
      </c>
      <c r="G10" s="72"/>
      <c r="H10" s="61" t="s">
        <v>29</v>
      </c>
      <c r="I10" s="72"/>
      <c r="J10" s="61" t="s">
        <v>30</v>
      </c>
      <c r="K10" s="72"/>
      <c r="L10" s="69" t="str">
        <f>IF(AND(K8&lt;&gt;"",K9&lt;&gt;"",K10&lt;&gt;""),18,IF($E10&lt;&gt;"",2,IF($G10&lt;&gt;"",7,IF($I10&lt;&gt;"",12,IF($K10&lt;&gt;"",17,"")))))</f>
        <v/>
      </c>
      <c r="M10" s="70" t="str">
        <f t="shared" si="0"/>
        <v/>
      </c>
      <c r="N10" s="133"/>
    </row>
    <row r="11" spans="1:16" ht="23.25" customHeight="1">
      <c r="A11" s="15"/>
      <c r="B11" s="8"/>
      <c r="C11" s="9"/>
      <c r="D11" s="75" t="s">
        <v>62</v>
      </c>
      <c r="E11" s="36" t="str">
        <f>IF(N8&lt;=4,N8,"")</f>
        <v/>
      </c>
      <c r="F11" s="76" t="s">
        <v>63</v>
      </c>
      <c r="G11" s="37" t="str">
        <f>IF(AND(N8&gt;=5,N8&lt;=9),N8,"")</f>
        <v/>
      </c>
      <c r="H11" s="75" t="s">
        <v>64</v>
      </c>
      <c r="I11" s="37" t="str">
        <f>IF(AND(N8&gt;=10,N8&lt;=14),N8,"")</f>
        <v/>
      </c>
      <c r="J11" s="75" t="s">
        <v>65</v>
      </c>
      <c r="K11" s="37" t="str">
        <f>IF(AND(N8&gt;=15,N8&lt;=18),N8,"")</f>
        <v/>
      </c>
      <c r="L11" s="77"/>
      <c r="M11" s="77"/>
      <c r="N11" s="42" t="str">
        <f>IF(E11&lt;&gt;"",E11,IF(G11&lt;&gt;"",G11,IF(I11&lt;&gt;"",I11,IF(K11&lt;&gt;"",K11,""))))</f>
        <v/>
      </c>
    </row>
    <row r="12" spans="1:16" ht="32.25" customHeight="1">
      <c r="A12" s="121" t="s">
        <v>17</v>
      </c>
      <c r="B12" s="92" t="s">
        <v>95</v>
      </c>
      <c r="C12" s="34" t="s">
        <v>10</v>
      </c>
      <c r="D12" s="61" t="s">
        <v>32</v>
      </c>
      <c r="E12" s="71"/>
      <c r="F12" s="61" t="s">
        <v>20</v>
      </c>
      <c r="G12" s="72"/>
      <c r="H12" s="61" t="s">
        <v>21</v>
      </c>
      <c r="I12" s="72"/>
      <c r="J12" s="61" t="s">
        <v>33</v>
      </c>
      <c r="K12" s="72"/>
      <c r="L12" s="69" t="str">
        <f>IF(AND(K12&lt;&gt;"",K13&lt;&gt;""),21,IF($E12&lt;&gt;"",2,IF($G12&lt;&gt;"",7.5,IF($I12&lt;&gt;"",13.5,IF($K12&lt;&gt;"",19,"")))))</f>
        <v/>
      </c>
      <c r="M12" s="70" t="str">
        <f>IF(L12&lt;=4,4,IF(AND(L12&gt;=5,L12&lt;=10),5,IF(AND(L12&gt;=11,L12&lt;=16),5,IF(AND(L12&gt;=17,L12&lt;=21),4,""))))</f>
        <v/>
      </c>
      <c r="N12" s="132" t="str">
        <f>IF(OR(L12="",M12="",L13="",M13=""),"",ROUND((L12*M12+L13*M13)/(M12+M13),0))</f>
        <v/>
      </c>
      <c r="P12" s="5" t="e">
        <f>N14/MID(J14,8,2)</f>
        <v>#VALUE!</v>
      </c>
    </row>
    <row r="13" spans="1:16" ht="32.25" customHeight="1">
      <c r="A13" s="122"/>
      <c r="B13" s="93" t="s">
        <v>96</v>
      </c>
      <c r="C13" s="62" t="s">
        <v>11</v>
      </c>
      <c r="D13" s="61" t="s">
        <v>28</v>
      </c>
      <c r="E13" s="78"/>
      <c r="F13" s="61" t="s">
        <v>36</v>
      </c>
      <c r="G13" s="79"/>
      <c r="H13" s="61" t="s">
        <v>35</v>
      </c>
      <c r="I13" s="79"/>
      <c r="J13" s="61" t="s">
        <v>34</v>
      </c>
      <c r="K13" s="79"/>
      <c r="L13" s="69" t="str">
        <f>IF(AND(K12&lt;&gt;"",K13&lt;&gt;""),21,IF($E13&lt;&gt;"",2,IF($G13&lt;&gt;"",7.5,IF($I13&lt;&gt;"",13.5,IF($K13&lt;&gt;"",19,"")))))</f>
        <v/>
      </c>
      <c r="M13" s="70" t="str">
        <f>IF(L13&lt;=4,4,IF(AND(L13&gt;=5,L13&lt;=10),5,IF(AND(L13&gt;=11,L13&lt;=16),5,IF(AND(L13&gt;=17,L13&lt;=21),4,""))))</f>
        <v/>
      </c>
      <c r="N13" s="133"/>
    </row>
    <row r="14" spans="1:16" ht="19.5" customHeight="1">
      <c r="A14" s="15"/>
      <c r="B14" s="8"/>
      <c r="C14" s="9"/>
      <c r="D14" s="75" t="s">
        <v>62</v>
      </c>
      <c r="E14" s="37" t="str">
        <f>IF(N12&lt;=4,N12,"")</f>
        <v/>
      </c>
      <c r="F14" s="75" t="s">
        <v>66</v>
      </c>
      <c r="G14" s="37" t="str">
        <f>IF(AND(N12&gt;=5,N12&lt;=10),N12,"")</f>
        <v/>
      </c>
      <c r="H14" s="75" t="s">
        <v>67</v>
      </c>
      <c r="I14" s="37" t="str">
        <f>IF(AND(N12&gt;=11,N12&lt;=16),N12,"")</f>
        <v/>
      </c>
      <c r="J14" s="75" t="s">
        <v>68</v>
      </c>
      <c r="K14" s="37" t="str">
        <f>IF(AND(N12&gt;=17,N12&lt;=21),N12,"")</f>
        <v/>
      </c>
      <c r="L14" s="80"/>
      <c r="M14" s="80"/>
      <c r="N14" s="42" t="str">
        <f>IF(E14&lt;&gt;"",E14,IF(G14&lt;&gt;"",G14,IF(I14&lt;&gt;"",I14,IF(K14&lt;&gt;"",K14,""))))</f>
        <v/>
      </c>
    </row>
    <row r="15" spans="1:16" ht="40" customHeight="1">
      <c r="A15" s="124" t="s">
        <v>90</v>
      </c>
      <c r="B15" s="124" t="s">
        <v>93</v>
      </c>
      <c r="C15" s="62" t="s">
        <v>12</v>
      </c>
      <c r="D15" s="61" t="s">
        <v>32</v>
      </c>
      <c r="E15" s="81"/>
      <c r="F15" s="61" t="s">
        <v>20</v>
      </c>
      <c r="G15" s="82"/>
      <c r="H15" s="61" t="s">
        <v>52</v>
      </c>
      <c r="I15" s="82"/>
      <c r="J15" s="61" t="s">
        <v>33</v>
      </c>
      <c r="K15" s="82"/>
      <c r="L15" s="69" t="str">
        <f>IF(AND(K15&lt;&gt;"",K16&lt;&gt;""),21,IF($E15&lt;&gt;"",2,IF($G15&lt;&gt;"",7.5,IF($I15&lt;&gt;"",13.5,IF($K15&lt;&gt;"",19,"")))))</f>
        <v/>
      </c>
      <c r="M15" s="70" t="str">
        <f>IF(L15&lt;=4,4,IF(AND(L15&gt;=5,L15&lt;=10),5,IF(AND(L15&gt;=11,L15&lt;=16),5,IF(AND(L15&gt;=17,L15&lt;=21),4,""))))</f>
        <v/>
      </c>
      <c r="N15" s="132" t="str">
        <f>IF(OR(L15="",M15="",L16="",M16=""),"",ROUND((L15*M15+L16*M16)/(M15+M16),0))</f>
        <v/>
      </c>
      <c r="P15" s="5" t="e">
        <f>N17/MID(J17,8,2)</f>
        <v>#VALUE!</v>
      </c>
    </row>
    <row r="16" spans="1:16" ht="33" customHeight="1">
      <c r="A16" s="125"/>
      <c r="B16" s="125"/>
      <c r="C16" s="34" t="s">
        <v>13</v>
      </c>
      <c r="D16" s="61" t="s">
        <v>28</v>
      </c>
      <c r="E16" s="78"/>
      <c r="F16" s="61" t="s">
        <v>36</v>
      </c>
      <c r="G16" s="79"/>
      <c r="H16" s="61" t="s">
        <v>53</v>
      </c>
      <c r="I16" s="79"/>
      <c r="J16" s="61" t="s">
        <v>34</v>
      </c>
      <c r="K16" s="79"/>
      <c r="L16" s="69" t="str">
        <f>IF(AND(K15&lt;&gt;"",K16&lt;&gt;""),21,IF($E16&lt;&gt;"",2,IF($G16&lt;&gt;"",7.5,IF($I16&lt;&gt;"",13.5,IF($K16&lt;&gt;"",19,"")))))</f>
        <v/>
      </c>
      <c r="M16" s="70" t="str">
        <f>IF(L16&lt;=4,4,IF(AND(L16&gt;=5,L16&lt;=10),5,IF(AND(L16&gt;=11,L16&lt;=16),5,IF(AND(L16&gt;=17,L16&lt;=21),4,""))))</f>
        <v/>
      </c>
      <c r="N16" s="133"/>
    </row>
    <row r="17" spans="1:16" ht="18.75" customHeight="1">
      <c r="A17" s="15"/>
      <c r="B17" s="8"/>
      <c r="C17" s="9"/>
      <c r="D17" s="75" t="s">
        <v>62</v>
      </c>
      <c r="E17" s="37" t="str">
        <f>IF(N15&lt;=4,N15,"")</f>
        <v/>
      </c>
      <c r="F17" s="75" t="s">
        <v>66</v>
      </c>
      <c r="G17" s="37" t="str">
        <f>IF(AND(N15&gt;=5,N15&lt;=10),N15,"")</f>
        <v/>
      </c>
      <c r="H17" s="75" t="s">
        <v>67</v>
      </c>
      <c r="I17" s="37" t="str">
        <f>IF(AND(N15&gt;=11,N15&lt;=16),N15,"")</f>
        <v/>
      </c>
      <c r="J17" s="75" t="s">
        <v>68</v>
      </c>
      <c r="K17" s="37" t="str">
        <f>IF(AND(N15&gt;=17,N15&lt;=21),N15,"")</f>
        <v/>
      </c>
      <c r="L17" s="80" t="str">
        <f t="shared" ref="L17" si="1">IF($E17&lt;&gt;"",2,IF($G17&lt;&gt;"",8,IF($I17&lt;&gt;"",13,IF($K17&lt;&gt;"",18,""))))</f>
        <v/>
      </c>
      <c r="M17" s="80" t="str">
        <f t="shared" ref="M17" si="2">IF(L17&lt;=4,4,IF(AND(L17&gt;=5,L17&lt;=10),5,IF(AND(L17&gt;=10,L17&lt;=16),5,IF(AND(L17&gt;=17,L17&lt;=21),4,""))))</f>
        <v/>
      </c>
      <c r="N17" s="42" t="str">
        <f>IF(E17&lt;&gt;"",E17,IF(G17&lt;&gt;"",G17,IF(I17&lt;&gt;"",I17,IF(K17&lt;&gt;"",K17,""))))</f>
        <v/>
      </c>
    </row>
    <row r="18" spans="1:16" ht="28.5" customHeight="1">
      <c r="A18" s="118" t="s">
        <v>18</v>
      </c>
      <c r="B18" s="123"/>
      <c r="C18" s="34" t="s">
        <v>14</v>
      </c>
      <c r="D18" s="61" t="s">
        <v>32</v>
      </c>
      <c r="E18" s="81"/>
      <c r="F18" s="61" t="s">
        <v>20</v>
      </c>
      <c r="G18" s="82"/>
      <c r="H18" s="61" t="s">
        <v>52</v>
      </c>
      <c r="I18" s="82"/>
      <c r="J18" s="61" t="s">
        <v>33</v>
      </c>
      <c r="K18" s="82"/>
      <c r="L18" s="69" t="str">
        <f>IF(AND($K$18&lt;&gt;"",$K$19&lt;&gt;"",$K$20&lt;&gt;""),15,IF($E18&lt;&gt;"",1.5,IF($G18&lt;&gt;"",5.5,IF($I18&lt;&gt;"",9.5,IF($K18&lt;&gt;"",14,"")))))</f>
        <v/>
      </c>
      <c r="M18" s="70" t="str">
        <f>IF(L18&lt;=3,3,IF(AND(L18&gt;=4,L18&lt;=7),3,IF(AND(L18&gt;=8,L18&lt;=11),3,IF(AND(L18&gt;=12,L18&lt;=15),3,""))))</f>
        <v/>
      </c>
      <c r="N18" s="132" t="str">
        <f>IF(OR(L18="",M18="",L19="",M19="",L20="",M20=""),"",ROUND((L18*M18+L19*M19+L20*M20)/(M18+M19+M20),0))</f>
        <v/>
      </c>
      <c r="P18" s="5" t="e">
        <f>N21/MID(J21,8,2)</f>
        <v>#VALUE!</v>
      </c>
    </row>
    <row r="19" spans="1:16" ht="28">
      <c r="A19" s="119"/>
      <c r="B19" s="123"/>
      <c r="C19" s="34" t="s">
        <v>15</v>
      </c>
      <c r="D19" s="61" t="s">
        <v>54</v>
      </c>
      <c r="E19" s="71"/>
      <c r="F19" s="61" t="s">
        <v>27</v>
      </c>
      <c r="G19" s="72"/>
      <c r="H19" s="61" t="s">
        <v>30</v>
      </c>
      <c r="I19" s="72"/>
      <c r="J19" s="61" t="s">
        <v>30</v>
      </c>
      <c r="K19" s="72"/>
      <c r="L19" s="69" t="str">
        <f t="shared" ref="L19:L20" si="3">IF(AND($K$18&lt;&gt;"",$K$19&lt;&gt;"",$K$20&lt;&gt;""),15,IF($E19&lt;&gt;"",1.5,IF($G19&lt;&gt;"",5.5,IF($I19&lt;&gt;"",9.5,IF($K19&lt;&gt;"",14,"")))))</f>
        <v/>
      </c>
      <c r="M19" s="70" t="str">
        <f t="shared" ref="M19:M20" si="4">IF(L19&lt;=3,3,IF(AND(L19&gt;=4,L19&lt;=7),3,IF(AND(L19&gt;=8,L19&lt;=11),3,IF(AND(L19&gt;=12,L19&lt;=15),3,""))))</f>
        <v/>
      </c>
      <c r="N19" s="132"/>
    </row>
    <row r="20" spans="1:16" ht="26" customHeight="1">
      <c r="A20" s="120"/>
      <c r="B20" s="123"/>
      <c r="C20" s="62" t="s">
        <v>16</v>
      </c>
      <c r="D20" s="61" t="s">
        <v>28</v>
      </c>
      <c r="E20" s="78"/>
      <c r="F20" s="61" t="s">
        <v>20</v>
      </c>
      <c r="G20" s="79"/>
      <c r="H20" s="61" t="s">
        <v>55</v>
      </c>
      <c r="I20" s="79"/>
      <c r="J20" s="61" t="s">
        <v>56</v>
      </c>
      <c r="K20" s="79"/>
      <c r="L20" s="69" t="str">
        <f t="shared" si="3"/>
        <v/>
      </c>
      <c r="M20" s="70" t="str">
        <f t="shared" si="4"/>
        <v/>
      </c>
      <c r="N20" s="133"/>
    </row>
    <row r="21" spans="1:16">
      <c r="A21" s="83"/>
      <c r="B21" s="83"/>
      <c r="C21" s="83"/>
      <c r="D21" s="84" t="s">
        <v>70</v>
      </c>
      <c r="E21" s="37" t="str">
        <f>IF(N18&lt;=3,N18,"")</f>
        <v/>
      </c>
      <c r="F21" s="75" t="s">
        <v>71</v>
      </c>
      <c r="G21" s="37" t="str">
        <f>IF(AND(N18&gt;=4,N18&lt;=7),N18,"")</f>
        <v/>
      </c>
      <c r="H21" s="75" t="s">
        <v>72</v>
      </c>
      <c r="I21" s="37" t="str">
        <f>IF(AND(N18&gt;=8,N18&lt;=11),N18,"")</f>
        <v/>
      </c>
      <c r="J21" s="75" t="s">
        <v>73</v>
      </c>
      <c r="K21" s="37" t="str">
        <f>IF(AND(N18&gt;=12,N18&lt;=15),N18,"")</f>
        <v/>
      </c>
      <c r="L21" s="80"/>
      <c r="M21" s="80"/>
      <c r="N21" s="42" t="str">
        <f>IF(E21&lt;&gt;"",E21,IF(G21&lt;&gt;"",G21,IF(I21&lt;&gt;"",I21,IF(K21&lt;&gt;"",K21,""))))</f>
        <v/>
      </c>
    </row>
    <row r="22" spans="1:16" ht="14.25" customHeight="1">
      <c r="A22" s="85"/>
      <c r="B22" s="85"/>
      <c r="C22" s="85"/>
      <c r="D22" s="86"/>
      <c r="E22" s="85"/>
      <c r="F22" s="87"/>
      <c r="G22" s="85"/>
      <c r="H22" s="87"/>
      <c r="I22" s="87"/>
      <c r="J22" s="130" t="s">
        <v>37</v>
      </c>
      <c r="K22" s="131"/>
      <c r="L22" s="73"/>
      <c r="M22" s="74"/>
      <c r="N22" s="88" t="str">
        <f>IF(OR(N11="",N14="",N17="",N21=""),"",ROUND(SUM(N11,N14,N17,N21),0))</f>
        <v/>
      </c>
    </row>
    <row r="23" spans="1:16">
      <c r="A23" s="89" t="s">
        <v>77</v>
      </c>
      <c r="B23" s="89" t="s">
        <v>76</v>
      </c>
      <c r="C23" s="85"/>
      <c r="D23" s="86"/>
      <c r="E23" s="85"/>
      <c r="F23" s="16"/>
      <c r="G23" s="85"/>
      <c r="H23" s="16"/>
      <c r="I23" s="87"/>
      <c r="J23" s="130" t="s">
        <v>51</v>
      </c>
      <c r="K23" s="130"/>
      <c r="L23" s="73"/>
      <c r="M23" s="74"/>
      <c r="N23" s="90" t="str">
        <f>IF(N22&lt;=2,1,IF(AND(N22&gt;=3,N22&lt;=4),2,IF(AND(N22&gt;=5,N22&lt;=8),3,IF(AND(N22&gt;=9,N22&lt;=12),4,IF(AND(N22&gt;=13,N22&lt;=16),5,IF(AND(N22&gt;=17,N22&lt;=21),6,IF(AND(N22&gt;=22,N22&lt;=26),7,IF(AND(N22&gt;=27,N22&lt;=31),8,IF(AND(N22&gt;=32,N22&lt;=36),9,IF(AND(N22&gt;=37,N22&lt;=42),10,IF(AND(N22&gt;=43,N22&lt;=48),11,IF(AND(N22&gt;=49,N22&lt;=54),12,IF(AND(N22&gt;=55,N22&lt;=61),13,IF(AND(N22&gt;=62,N22&lt;=68),14,IF(AND(N22&gt;=69,N22&lt;=75),15,"")))))))))))))))</f>
        <v/>
      </c>
    </row>
    <row r="24" spans="1:16">
      <c r="A24" s="54"/>
      <c r="B24" s="47"/>
      <c r="D24" s="1"/>
      <c r="F24" s="2"/>
      <c r="H24" s="2"/>
      <c r="J24" s="2"/>
    </row>
    <row r="25" spans="1:16">
      <c r="A25" s="17"/>
      <c r="B25" s="13"/>
      <c r="D25" s="4"/>
      <c r="E25" s="4"/>
      <c r="F25" s="4"/>
      <c r="G25" s="4"/>
      <c r="H25" s="4"/>
      <c r="I25" s="4"/>
      <c r="J25" s="4"/>
      <c r="K25" s="4"/>
      <c r="L25" s="4"/>
      <c r="M25" s="4"/>
      <c r="N25" s="4"/>
      <c r="O25" s="4"/>
      <c r="P25" s="4"/>
    </row>
    <row r="26" spans="1:16">
      <c r="A26" s="17"/>
      <c r="B26" s="4"/>
      <c r="D26" s="4"/>
      <c r="E26" s="4"/>
      <c r="F26" s="4"/>
      <c r="G26" s="4"/>
      <c r="H26" s="4"/>
      <c r="I26" s="4"/>
      <c r="J26" s="4"/>
      <c r="K26" s="4"/>
      <c r="L26" s="14"/>
      <c r="M26" s="4"/>
      <c r="N26" s="4"/>
      <c r="O26" s="4"/>
      <c r="P26" s="4"/>
    </row>
    <row r="27" spans="1:16">
      <c r="A27" s="17"/>
      <c r="D27" s="1"/>
      <c r="F27" s="2"/>
      <c r="H27" s="2"/>
      <c r="J27" s="2"/>
    </row>
    <row r="28" spans="1:16">
      <c r="A28" s="17"/>
    </row>
    <row r="29" spans="1:16">
      <c r="A29" s="17"/>
    </row>
    <row r="30" spans="1:16" ht="15" customHeight="1"/>
    <row r="31" spans="1:16" ht="84.75" customHeight="1"/>
  </sheetData>
  <mergeCells count="20">
    <mergeCell ref="A1:N3"/>
    <mergeCell ref="A5:A7"/>
    <mergeCell ref="B5:B7"/>
    <mergeCell ref="C5:C7"/>
    <mergeCell ref="D5:K5"/>
    <mergeCell ref="N5:N7"/>
    <mergeCell ref="D6:K6"/>
    <mergeCell ref="A8:A10"/>
    <mergeCell ref="B8:B9"/>
    <mergeCell ref="N8:N10"/>
    <mergeCell ref="A12:A13"/>
    <mergeCell ref="N12:N13"/>
    <mergeCell ref="J22:K22"/>
    <mergeCell ref="J23:K23"/>
    <mergeCell ref="A15:A16"/>
    <mergeCell ref="B15:B16"/>
    <mergeCell ref="N15:N16"/>
    <mergeCell ref="A18:A20"/>
    <mergeCell ref="B18:B20"/>
    <mergeCell ref="N18:N20"/>
  </mergeCells>
  <conditionalFormatting sqref="D11">
    <cfRule type="expression" dxfId="474" priority="16">
      <formula>$E$11&lt;&gt;""</formula>
    </cfRule>
    <cfRule type="expression" dxfId="473" priority="19">
      <formula>$N$8&lt;=4</formula>
    </cfRule>
  </conditionalFormatting>
  <conditionalFormatting sqref="F11">
    <cfRule type="expression" dxfId="472" priority="15">
      <formula>$G$11&lt;&gt;""</formula>
    </cfRule>
    <cfRule type="expression" dxfId="471" priority="18">
      <formula>"e($N$3&gt;=5;$N$3&lt;=9)"</formula>
    </cfRule>
  </conditionalFormatting>
  <conditionalFormatting sqref="H11">
    <cfRule type="expression" dxfId="470" priority="14">
      <formula>$I$11&lt;&gt;""</formula>
    </cfRule>
    <cfRule type="expression" dxfId="469" priority="17">
      <formula>AND(N8&gt;=10,N8&lt;=10)</formula>
    </cfRule>
  </conditionalFormatting>
  <conditionalFormatting sqref="J11">
    <cfRule type="expression" dxfId="468" priority="13">
      <formula>$K$11&lt;&gt;""</formula>
    </cfRule>
  </conditionalFormatting>
  <conditionalFormatting sqref="D14">
    <cfRule type="expression" dxfId="467" priority="12">
      <formula>$E$14&lt;&gt;""</formula>
    </cfRule>
  </conditionalFormatting>
  <conditionalFormatting sqref="F14">
    <cfRule type="expression" dxfId="466" priority="11">
      <formula>$G$14&lt;&gt;""</formula>
    </cfRule>
  </conditionalFormatting>
  <conditionalFormatting sqref="H14">
    <cfRule type="expression" dxfId="465" priority="10">
      <formula>$I$14&lt;&gt;""</formula>
    </cfRule>
  </conditionalFormatting>
  <conditionalFormatting sqref="J14">
    <cfRule type="expression" dxfId="464" priority="9">
      <formula>$K$14&lt;&gt;""</formula>
    </cfRule>
  </conditionalFormatting>
  <conditionalFormatting sqref="D17">
    <cfRule type="expression" dxfId="463" priority="8">
      <formula>$E$17&lt;&gt;""</formula>
    </cfRule>
  </conditionalFormatting>
  <conditionalFormatting sqref="F17">
    <cfRule type="expression" dxfId="462" priority="7">
      <formula>G17&lt;&gt;""</formula>
    </cfRule>
  </conditionalFormatting>
  <conditionalFormatting sqref="H17">
    <cfRule type="expression" dxfId="461" priority="6">
      <formula>$I$17&lt;&gt;""</formula>
    </cfRule>
  </conditionalFormatting>
  <conditionalFormatting sqref="J17">
    <cfRule type="expression" dxfId="460" priority="5">
      <formula>$K$17&lt;&gt;""</formula>
    </cfRule>
  </conditionalFormatting>
  <conditionalFormatting sqref="D21">
    <cfRule type="expression" dxfId="459" priority="4">
      <formula>$E$21&lt;&gt;""</formula>
    </cfRule>
  </conditionalFormatting>
  <conditionalFormatting sqref="F21">
    <cfRule type="expression" dxfId="458" priority="3">
      <formula>$G$21&lt;&gt;""</formula>
    </cfRule>
  </conditionalFormatting>
  <conditionalFormatting sqref="H21">
    <cfRule type="expression" dxfId="457" priority="2">
      <formula>$I$21&lt;&gt;""</formula>
    </cfRule>
  </conditionalFormatting>
  <conditionalFormatting sqref="J21">
    <cfRule type="expression" dxfId="456" priority="1">
      <formula>$K$21&lt;&gt;""</formula>
    </cfRule>
  </conditionalFormatting>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34</vt:i4>
      </vt:variant>
    </vt:vector>
  </HeadingPairs>
  <TitlesOfParts>
    <vt:vector size="34" baseType="lpstr">
      <vt:lpstr>Registro</vt:lpstr>
      <vt:lpstr>Studente 1</vt:lpstr>
      <vt:lpstr>Studente 2</vt:lpstr>
      <vt:lpstr>Studente 3</vt:lpstr>
      <vt:lpstr>Studente 4</vt:lpstr>
      <vt:lpstr>Studente 5</vt:lpstr>
      <vt:lpstr>Studente 6</vt:lpstr>
      <vt:lpstr>Studente 7</vt:lpstr>
      <vt:lpstr>Studente 8</vt:lpstr>
      <vt:lpstr>Studente 9</vt:lpstr>
      <vt:lpstr>Studente 10</vt:lpstr>
      <vt:lpstr>Studente 11</vt:lpstr>
      <vt:lpstr>Studente 12</vt:lpstr>
      <vt:lpstr>Studente 13</vt:lpstr>
      <vt:lpstr>Studente 14</vt:lpstr>
      <vt:lpstr>Studente 15</vt:lpstr>
      <vt:lpstr>Studente 16</vt:lpstr>
      <vt:lpstr>Studente 17</vt:lpstr>
      <vt:lpstr>Studente 18</vt:lpstr>
      <vt:lpstr>Studente 19</vt:lpstr>
      <vt:lpstr>Studente 20</vt:lpstr>
      <vt:lpstr>Studente 21</vt:lpstr>
      <vt:lpstr>Studente 22</vt:lpstr>
      <vt:lpstr>Studente 23</vt:lpstr>
      <vt:lpstr>Studente 24</vt:lpstr>
      <vt:lpstr>Studente 25</vt:lpstr>
      <vt:lpstr>Studente 26</vt:lpstr>
      <vt:lpstr>Studente 27</vt:lpstr>
      <vt:lpstr>Studente 28</vt:lpstr>
      <vt:lpstr>Studente 29</vt:lpstr>
      <vt:lpstr>Studente 30</vt:lpstr>
      <vt:lpstr>Studente 31</vt:lpstr>
      <vt:lpstr>Studente 32</vt:lpstr>
      <vt:lpstr>Griglia di conversione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Crescenzi Federico</dc:creator>
  <cp:lastModifiedBy>Serena Gradari</cp:lastModifiedBy>
  <dcterms:created xsi:type="dcterms:W3CDTF">2016-01-19T15:47:10Z</dcterms:created>
  <dcterms:modified xsi:type="dcterms:W3CDTF">2016-03-08T09:44:01Z</dcterms:modified>
</cp:coreProperties>
</file>